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600" windowHeight="11760" activeTab="2"/>
  </bookViews>
  <sheets>
    <sheet name="93" sheetId="1" r:id="rId1"/>
    <sheet name="94" sheetId="2" r:id="rId2"/>
    <sheet name="95" sheetId="3" r:id="rId3"/>
  </sheets>
  <definedNames>
    <definedName name="_xlnm.Print_Area" localSheetId="0">'93'!$A$4:$G$48</definedName>
    <definedName name="_xlnm.Print_Area" localSheetId="1">'94'!$A$1:$G$52</definedName>
    <definedName name="_xlnm.Print_Area" localSheetId="2">'95'!$A$4:$G$57</definedName>
    <definedName name="_xlnm.Print_Titles" localSheetId="0">'93'!$12:$14</definedName>
    <definedName name="_xlnm.Print_Titles" localSheetId="1">'94'!$9:$11</definedName>
    <definedName name="_xlnm.Print_Titles" localSheetId="2">'95'!$13:$15</definedName>
  </definedNames>
  <calcPr fullCalcOnLoad="1"/>
</workbook>
</file>

<file path=xl/sharedStrings.xml><?xml version="1.0" encoding="utf-8"?>
<sst xmlns="http://schemas.openxmlformats.org/spreadsheetml/2006/main" count="203" uniqueCount="98">
  <si>
    <t>Biểu số 93/CK-NSNN</t>
  </si>
  <si>
    <t>Đơn vị: Triệu đồng</t>
  </si>
  <si>
    <t>NỘI DUNG</t>
  </si>
  <si>
    <t>A</t>
  </si>
  <si>
    <t>B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</si>
  <si>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</si>
  <si>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</si>
  <si>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</si>
  <si>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</si>
  <si>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</si>
  <si>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</si>
  <si>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</si>
  <si>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</si>
  <si>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Tổng chi cân đối ngân sách huyện</t>
  </si>
  <si>
    <t>Chi đầu tư phát triển</t>
  </si>
  <si>
    <t>Chi thường xuyên</t>
  </si>
  <si>
    <t>Dự phòng ngân sách</t>
  </si>
  <si>
    <t>Chi từ nguồn bổ sung có mục tiêu từ NS cấp tỉnh</t>
  </si>
  <si>
    <t>Biểu số 94/CK-NSNN</t>
  </si>
  <si>
    <t>Thuế thu nhập cá nhân</t>
  </si>
  <si>
    <t>Lệ phí trước bạ</t>
  </si>
  <si>
    <t>Thu tiền sử dụng đất</t>
  </si>
  <si>
    <t xml:space="preserve">THU NGÂN SÁCH HUYỆN ĐƯỢC HƯỞNG THEO PHÂN CẤP </t>
  </si>
  <si>
    <t>Từ các khoản thu phân chia</t>
  </si>
  <si>
    <t>Các khoản thu ngân sách huyện được hưởng 100%</t>
  </si>
  <si>
    <t>Biểu số 95/CK-NSNN</t>
  </si>
  <si>
    <t>CỘNG HÒA XÃ HỘI CHỦ NGHĨA VIỆT NAM</t>
  </si>
  <si>
    <t>Độc lập - Tự do - Hạnh phúc</t>
  </si>
  <si>
    <t>UBND HUYỆN KHÁNH VĨNH</t>
  </si>
  <si>
    <t>PHÒNG TÀI CHÍNH - KẾ HOẠCH</t>
  </si>
  <si>
    <t>Thu ngoài quốc doanh</t>
  </si>
  <si>
    <t>Thuế GTGT</t>
  </si>
  <si>
    <t>Thuế TNDN</t>
  </si>
  <si>
    <t>Thuế tài nguyên</t>
  </si>
  <si>
    <t>Ngân sách huyện</t>
  </si>
  <si>
    <t xml:space="preserve"> -</t>
  </si>
  <si>
    <t>Nguồn vốn phân cấp</t>
  </si>
  <si>
    <t>Nguồn thu tiền sử dụng đất</t>
  </si>
  <si>
    <t>Chi SN Giáo dục &amp; Dạy nghề</t>
  </si>
  <si>
    <t>Người lập biểu</t>
  </si>
  <si>
    <t>KT. TRƯỞNG PHÒNG</t>
  </si>
  <si>
    <t>PHÓ TRƯỞNG PHÒNG</t>
  </si>
  <si>
    <t>Đoàn Thị Loan</t>
  </si>
  <si>
    <t>TRẦN THỊ KIM DUYÊN</t>
  </si>
  <si>
    <t>4=3/2</t>
  </si>
  <si>
    <t>5=3/1</t>
  </si>
  <si>
    <t>Ghi chú:  Phạm vi công khai không bao gồm số liệu thuộc lĩnh vực quốc phòng, an ninh.</t>
  </si>
  <si>
    <t>S
TT</t>
  </si>
  <si>
    <t>PHÒNG TÀI CHÍNH-KẾ HOẠCH</t>
  </si>
  <si>
    <t>Ngân sách trung ương</t>
  </si>
  <si>
    <t>Thu phí, lệ phí</t>
  </si>
  <si>
    <t>Thu tiền cho thuê mặt đất, mặt nước</t>
  </si>
  <si>
    <t>Ngân sách tỉnh</t>
  </si>
  <si>
    <t>Cùng kỳ
năm trước</t>
  </si>
  <si>
    <t>Dự toán
năm</t>
  </si>
  <si>
    <t>So sánh ước thực
hiện với (%)</t>
  </si>
  <si>
    <t xml:space="preserve">
</t>
  </si>
  <si>
    <t>(Ban hành kèm theo Thông tư số 343/2016/TT-BTC</t>
  </si>
  <si>
    <t>ngày 30/12/2016 của Bộ Tài chính)</t>
  </si>
  <si>
    <t>Thực hiện
quý I năm
2018</t>
  </si>
  <si>
    <t>III</t>
  </si>
  <si>
    <t>Bổ sung có mục tiêu từ ngân sách tỉnh</t>
  </si>
  <si>
    <t>IV</t>
  </si>
  <si>
    <t>Thu bổ sung cân đối</t>
  </si>
  <si>
    <t>V</t>
  </si>
  <si>
    <t>Trong đó:</t>
  </si>
  <si>
    <t>Chi khoa học và công nghệ</t>
  </si>
  <si>
    <t>Chi bảo vệ môi trường</t>
  </si>
  <si>
    <t>Chi văn hóa thông tin</t>
  </si>
  <si>
    <t>Chi phát thanh, truyền hình</t>
  </si>
  <si>
    <t>Chi thể dục thể thao</t>
  </si>
  <si>
    <t>Chi hoạt động kinh tế</t>
  </si>
  <si>
    <t>Chi hoạt động của các cơ quan quản lý hành chính, đảng, đoàn thể</t>
  </si>
  <si>
    <t>Chi đảm bảo xã hội</t>
  </si>
  <si>
    <t>Ngân sách Trung ương</t>
  </si>
  <si>
    <t>Chi từ nguồn chuyển nguồn dự toán năm trước chuyển sang</t>
  </si>
  <si>
    <t>Chi từ nguồn chuyển nguồn tạm ứng năm trước chuyển sang</t>
  </si>
  <si>
    <t>Tiết kiệm 10% tạo nguồn cải sách tiền lương</t>
  </si>
  <si>
    <t>Chi tạo nguồn điều chỉnh tiền lương</t>
  </si>
  <si>
    <t>Chi y tế, dân số, gia đình</t>
  </si>
  <si>
    <t>THỰC HIỆN CHI NGÂN SÁCH HUYỆN QUÝ I NĂM 2019</t>
  </si>
  <si>
    <t>CÂN ĐỐI NGÂN SÁCH HUYỆN QUÝ I NĂM 2019</t>
  </si>
  <si>
    <t xml:space="preserve">Dự toán
năm 2019 </t>
  </si>
  <si>
    <t>Thực hiện
quý I năm
2019</t>
  </si>
  <si>
    <t xml:space="preserve"> THỰC HIỆN THU NGÂN SÁCH NHÀ NƯỚC QUÝ I NĂM 2019</t>
  </si>
  <si>
    <t>Thuế bảo vệ môi trường</t>
  </si>
  <si>
    <t>Thu tiền cấp quyền khai thác khoáng sản</t>
  </si>
  <si>
    <t>Ngân sách xã</t>
  </si>
  <si>
    <t>Thu từ quỹ đất công ích và thu hoa lợi công sản</t>
  </si>
  <si>
    <t>Thu khác ngân sách</t>
  </si>
  <si>
    <t>Cơ quan Trung ương cấp giấy phép</t>
  </si>
  <si>
    <t>-</t>
  </si>
  <si>
    <t>Cơ quan địa phương cấp giấy phép</t>
  </si>
  <si>
    <t>+ Phí BVMT đối với khai thác khoáng sản</t>
  </si>
  <si>
    <t>Thuế BVMT NSTW hưởng 100%</t>
  </si>
  <si>
    <t>Thuế BVMT phân chia giữa NSTW và NSĐP</t>
  </si>
  <si>
    <t>(Kèm theo Công văn số       /TC-KH ngày      /4/2019 của Phòng Tài chính - Kế hoạch)</t>
  </si>
  <si>
    <t>+ Phí, lệ phí khác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</si>
</sst>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</numFmts>
  <fonts count="63">
    <font>
      <sz val="10"/>
      <name val="Arial"/>
      <family val="0"/>
    </font>
    <font>
      <sz val="8"/>
      <name val="Arial"/>
      <family val="2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i/>
      <sz val="13"/>
      <color theme="0"/>
      <name val="Times New Roman"/>
      <family val="1"/>
    </font>
    <font>
      <sz val="12"/>
      <color theme="0"/>
      <name val="Times New Roman"/>
      <family val="1"/>
    </font>
    <font>
      <i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6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7" fillId="0" borderId="12" xfId="42" applyNumberFormat="1" applyFont="1" applyBorder="1" applyAlignment="1">
      <alignment vertical="center"/>
    </xf>
    <xf numFmtId="3" fontId="8" fillId="0" borderId="12" xfId="42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7" fillId="0" borderId="11" xfId="42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3" fontId="8" fillId="0" borderId="12" xfId="42" applyNumberFormat="1" applyFont="1" applyBorder="1" applyAlignment="1">
      <alignment horizontal="center" vertical="center"/>
    </xf>
    <xf numFmtId="3" fontId="7" fillId="0" borderId="12" xfId="42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3" fontId="6" fillId="0" borderId="12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justify" vertical="center"/>
    </xf>
    <xf numFmtId="3" fontId="2" fillId="0" borderId="12" xfId="42" applyNumberFormat="1" applyFont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justify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justify" vertical="center"/>
    </xf>
    <xf numFmtId="3" fontId="2" fillId="0" borderId="12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3" fontId="4" fillId="0" borderId="12" xfId="0" applyNumberFormat="1" applyFont="1" applyBorder="1" applyAlignment="1">
      <alignment vertical="center"/>
    </xf>
    <xf numFmtId="3" fontId="4" fillId="0" borderId="12" xfId="42" applyNumberFormat="1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42" applyNumberFormat="1" applyFont="1" applyBorder="1" applyAlignment="1">
      <alignment vertical="center"/>
    </xf>
    <xf numFmtId="0" fontId="59" fillId="0" borderId="15" xfId="0" applyFont="1" applyBorder="1" applyAlignment="1">
      <alignment/>
    </xf>
    <xf numFmtId="4" fontId="58" fillId="0" borderId="1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8" fillId="0" borderId="12" xfId="0" applyFont="1" applyBorder="1" applyAlignment="1" quotePrefix="1">
      <alignment horizontal="justify" vertic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4" fontId="58" fillId="0" borderId="10" xfId="0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4" fontId="59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9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28575</xdr:rowOff>
    </xdr:from>
    <xdr:to>
      <xdr:col>1</xdr:col>
      <xdr:colOff>1933575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5257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2</xdr:row>
      <xdr:rowOff>19050</xdr:rowOff>
    </xdr:from>
    <xdr:to>
      <xdr:col>6</xdr:col>
      <xdr:colOff>304800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772150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5</xdr:row>
      <xdr:rowOff>19050</xdr:rowOff>
    </xdr:from>
    <xdr:to>
      <xdr:col>1</xdr:col>
      <xdr:colOff>1419225</xdr:colOff>
      <xdr:row>5</xdr:row>
      <xdr:rowOff>19050</xdr:rowOff>
    </xdr:to>
    <xdr:sp>
      <xdr:nvSpPr>
        <xdr:cNvPr id="3" name="Line 4"/>
        <xdr:cNvSpPr>
          <a:spLocks/>
        </xdr:cNvSpPr>
      </xdr:nvSpPr>
      <xdr:spPr>
        <a:xfrm>
          <a:off x="1162050" y="466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7</xdr:col>
      <xdr:colOff>0</xdr:colOff>
      <xdr:row>10</xdr:row>
      <xdr:rowOff>9525</xdr:rowOff>
    </xdr:to>
    <xdr:sp>
      <xdr:nvSpPr>
        <xdr:cNvPr id="4" name="Line 6"/>
        <xdr:cNvSpPr>
          <a:spLocks/>
        </xdr:cNvSpPr>
      </xdr:nvSpPr>
      <xdr:spPr>
        <a:xfrm>
          <a:off x="72390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5</xdr:row>
      <xdr:rowOff>19050</xdr:rowOff>
    </xdr:to>
    <xdr:sp>
      <xdr:nvSpPr>
        <xdr:cNvPr id="5" name="Line 7"/>
        <xdr:cNvSpPr>
          <a:spLocks/>
        </xdr:cNvSpPr>
      </xdr:nvSpPr>
      <xdr:spPr>
        <a:xfrm>
          <a:off x="72390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5</xdr:row>
      <xdr:rowOff>28575</xdr:rowOff>
    </xdr:to>
    <xdr:sp>
      <xdr:nvSpPr>
        <xdr:cNvPr id="6" name="Line 8"/>
        <xdr:cNvSpPr>
          <a:spLocks/>
        </xdr:cNvSpPr>
      </xdr:nvSpPr>
      <xdr:spPr>
        <a:xfrm>
          <a:off x="72390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19050</xdr:rowOff>
    </xdr:from>
    <xdr:to>
      <xdr:col>1</xdr:col>
      <xdr:colOff>1752600</xdr:colOff>
      <xdr:row>2</xdr:row>
      <xdr:rowOff>19050</xdr:rowOff>
    </xdr:to>
    <xdr:sp>
      <xdr:nvSpPr>
        <xdr:cNvPr id="1" name="Straight Connector 7"/>
        <xdr:cNvSpPr>
          <a:spLocks/>
        </xdr:cNvSpPr>
      </xdr:nvSpPr>
      <xdr:spPr>
        <a:xfrm>
          <a:off x="1104900" y="466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28575</xdr:rowOff>
    </xdr:from>
    <xdr:to>
      <xdr:col>1</xdr:col>
      <xdr:colOff>1933575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335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6</xdr:col>
      <xdr:colOff>523875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8863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9</xdr:row>
      <xdr:rowOff>47625</xdr:rowOff>
    </xdr:from>
    <xdr:to>
      <xdr:col>3</xdr:col>
      <xdr:colOff>762000</xdr:colOff>
      <xdr:row>9</xdr:row>
      <xdr:rowOff>47625</xdr:rowOff>
    </xdr:to>
    <xdr:sp>
      <xdr:nvSpPr>
        <xdr:cNvPr id="3" name="Straight Connector 7"/>
        <xdr:cNvSpPr>
          <a:spLocks/>
        </xdr:cNvSpPr>
      </xdr:nvSpPr>
      <xdr:spPr>
        <a:xfrm>
          <a:off x="2514600" y="11049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19050</xdr:rowOff>
    </xdr:from>
    <xdr:to>
      <xdr:col>1</xdr:col>
      <xdr:colOff>1981200</xdr:colOff>
      <xdr:row>5</xdr:row>
      <xdr:rowOff>19050</xdr:rowOff>
    </xdr:to>
    <xdr:sp>
      <xdr:nvSpPr>
        <xdr:cNvPr id="4" name="Straight Connector 6"/>
        <xdr:cNvSpPr>
          <a:spLocks/>
        </xdr:cNvSpPr>
      </xdr:nvSpPr>
      <xdr:spPr>
        <a:xfrm>
          <a:off x="1257300" y="4667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zoomScalePageLayoutView="0" workbookViewId="0" topLeftCell="A24">
      <selection activeCell="D10" sqref="D10"/>
    </sheetView>
  </sheetViews>
  <sheetFormatPr defaultColWidth="9.140625" defaultRowHeight="12.75"/>
  <cols>
    <col min="1" max="1" width="5.28125" style="1" bestFit="1" customWidth="1"/>
    <col min="2" max="2" width="40.140625" style="1" bestFit="1" customWidth="1"/>
    <col min="3" max="3" width="13.57421875" style="21" customWidth="1"/>
    <col min="4" max="4" width="11.421875" style="21" bestFit="1" customWidth="1"/>
    <col min="5" max="5" width="16.140625" style="21" bestFit="1" customWidth="1"/>
    <col min="6" max="6" width="9.8515625" style="1" bestFit="1" customWidth="1"/>
    <col min="7" max="7" width="12.140625" style="1" bestFit="1" customWidth="1"/>
    <col min="8" max="9" width="9.57421875" style="1" bestFit="1" customWidth="1"/>
    <col min="10" max="16384" width="9.140625" style="1" customWidth="1"/>
  </cols>
  <sheetData>
    <row r="1" spans="1:7" s="3" customFormat="1" ht="16.5" hidden="1">
      <c r="A1" s="132" t="s">
        <v>28</v>
      </c>
      <c r="B1" s="132"/>
      <c r="C1" s="19"/>
      <c r="D1" s="20"/>
      <c r="E1" s="132" t="s">
        <v>26</v>
      </c>
      <c r="F1" s="132"/>
      <c r="G1" s="132"/>
    </row>
    <row r="2" spans="1:7" s="3" customFormat="1" ht="16.5" hidden="1">
      <c r="A2" s="132" t="s">
        <v>29</v>
      </c>
      <c r="B2" s="132"/>
      <c r="C2" s="19"/>
      <c r="D2" s="20"/>
      <c r="E2" s="132" t="s">
        <v>27</v>
      </c>
      <c r="F2" s="132"/>
      <c r="G2" s="132"/>
    </row>
    <row r="3" spans="1:7" ht="16.5" hidden="1">
      <c r="A3" s="6"/>
      <c r="F3" s="133" t="s">
        <v>0</v>
      </c>
      <c r="G3" s="133"/>
    </row>
    <row r="4" spans="1:7" s="3" customFormat="1" ht="16.5" customHeight="1">
      <c r="A4" s="134" t="s">
        <v>28</v>
      </c>
      <c r="B4" s="134"/>
      <c r="C4" s="19"/>
      <c r="D4" s="135" t="s">
        <v>0</v>
      </c>
      <c r="E4" s="135"/>
      <c r="F4" s="135"/>
      <c r="G4" s="135"/>
    </row>
    <row r="5" spans="1:7" s="3" customFormat="1" ht="18.75">
      <c r="A5" s="136" t="s">
        <v>48</v>
      </c>
      <c r="B5" s="136"/>
      <c r="C5" s="19"/>
      <c r="D5" s="143" t="s">
        <v>57</v>
      </c>
      <c r="E5" s="143"/>
      <c r="F5" s="143"/>
      <c r="G5" s="143"/>
    </row>
    <row r="6" spans="4:7" ht="16.5">
      <c r="D6" s="143" t="s">
        <v>58</v>
      </c>
      <c r="E6" s="143"/>
      <c r="F6" s="143"/>
      <c r="G6" s="143"/>
    </row>
    <row r="7" spans="4:7" ht="16.5">
      <c r="D7" s="51"/>
      <c r="E7" s="51"/>
      <c r="F7" s="51"/>
      <c r="G7" s="51"/>
    </row>
    <row r="8" spans="1:7" ht="24.75" customHeight="1">
      <c r="A8" s="136" t="s">
        <v>81</v>
      </c>
      <c r="B8" s="136"/>
      <c r="C8" s="136"/>
      <c r="D8" s="136"/>
      <c r="E8" s="136"/>
      <c r="F8" s="136"/>
      <c r="G8" s="136"/>
    </row>
    <row r="9" spans="1:7" s="4" customFormat="1" ht="16.5" hidden="1">
      <c r="A9" s="140" t="s">
        <v>96</v>
      </c>
      <c r="B9" s="140"/>
      <c r="C9" s="140"/>
      <c r="D9" s="140"/>
      <c r="E9" s="140"/>
      <c r="F9" s="140"/>
      <c r="G9" s="140"/>
    </row>
    <row r="10" spans="1:7" s="4" customFormat="1" ht="18.75">
      <c r="A10" s="16"/>
      <c r="B10" s="16"/>
      <c r="C10" s="22"/>
      <c r="D10" s="22"/>
      <c r="E10" s="22"/>
      <c r="F10" s="16"/>
      <c r="G10" s="16"/>
    </row>
    <row r="11" spans="1:7" ht="16.5">
      <c r="A11" s="7"/>
      <c r="F11" s="142" t="s">
        <v>1</v>
      </c>
      <c r="G11" s="142"/>
    </row>
    <row r="12" spans="1:8" s="3" customFormat="1" ht="33" customHeight="1">
      <c r="A12" s="138" t="s">
        <v>47</v>
      </c>
      <c r="B12" s="138" t="s">
        <v>2</v>
      </c>
      <c r="C12" s="144" t="s">
        <v>59</v>
      </c>
      <c r="D12" s="144" t="s">
        <v>82</v>
      </c>
      <c r="E12" s="146" t="s">
        <v>83</v>
      </c>
      <c r="F12" s="141" t="s">
        <v>55</v>
      </c>
      <c r="G12" s="141"/>
      <c r="H12" s="52" t="s">
        <v>56</v>
      </c>
    </row>
    <row r="13" spans="1:7" s="3" customFormat="1" ht="33">
      <c r="A13" s="139"/>
      <c r="B13" s="139"/>
      <c r="C13" s="145"/>
      <c r="D13" s="145"/>
      <c r="E13" s="146"/>
      <c r="F13" s="5" t="s">
        <v>54</v>
      </c>
      <c r="G13" s="5" t="s">
        <v>53</v>
      </c>
    </row>
    <row r="14" spans="1:7" s="15" customFormat="1" ht="12.75">
      <c r="A14" s="14" t="s">
        <v>3</v>
      </c>
      <c r="B14" s="14" t="s">
        <v>4</v>
      </c>
      <c r="C14" s="23">
        <v>1</v>
      </c>
      <c r="D14" s="23">
        <v>2</v>
      </c>
      <c r="E14" s="23">
        <v>3</v>
      </c>
      <c r="F14" s="14" t="s">
        <v>44</v>
      </c>
      <c r="G14" s="14" t="s">
        <v>45</v>
      </c>
    </row>
    <row r="15" spans="1:7" s="3" customFormat="1" ht="33">
      <c r="A15" s="5" t="s">
        <v>3</v>
      </c>
      <c r="B15" s="56" t="s">
        <v>5</v>
      </c>
      <c r="C15" s="45">
        <f>+C16+C19+C20+C21</f>
        <v>229393</v>
      </c>
      <c r="D15" s="45">
        <f>+D16+D19+D20+D21</f>
        <v>430991</v>
      </c>
      <c r="E15" s="45">
        <f>+E16+E19+E20+E21</f>
        <v>152482</v>
      </c>
      <c r="F15" s="24">
        <f>+E15/D15%</f>
        <v>35.379393073173226</v>
      </c>
      <c r="G15" s="24">
        <f>+E15/C15%</f>
        <v>66.47194988513164</v>
      </c>
    </row>
    <row r="16" spans="1:7" s="3" customFormat="1" ht="16.5">
      <c r="A16" s="77" t="s">
        <v>6</v>
      </c>
      <c r="B16" s="86" t="s">
        <v>7</v>
      </c>
      <c r="C16" s="78">
        <f>+C17+C18</f>
        <v>20128</v>
      </c>
      <c r="D16" s="78">
        <f>+D17+D18</f>
        <v>85390</v>
      </c>
      <c r="E16" s="78">
        <f>+E17+E18</f>
        <v>22291</v>
      </c>
      <c r="F16" s="72">
        <f>+E16/D16%</f>
        <v>26.104930319709567</v>
      </c>
      <c r="G16" s="72">
        <f>+E16/C16%</f>
        <v>110.74622416534181</v>
      </c>
    </row>
    <row r="17" spans="1:7" ht="16.5">
      <c r="A17" s="79">
        <v>1</v>
      </c>
      <c r="B17" s="89" t="s">
        <v>8</v>
      </c>
      <c r="C17" s="50">
        <f>+'94'!C13</f>
        <v>20128</v>
      </c>
      <c r="D17" s="50">
        <f>+'94'!D13</f>
        <v>85390</v>
      </c>
      <c r="E17" s="50">
        <f>+'94'!E13</f>
        <v>22291</v>
      </c>
      <c r="F17" s="26">
        <f>+E17/D17%</f>
        <v>26.104930319709567</v>
      </c>
      <c r="G17" s="26">
        <f>+E17/C17%</f>
        <v>110.74622416534181</v>
      </c>
    </row>
    <row r="18" spans="1:7" ht="16.5">
      <c r="A18" s="79">
        <v>2</v>
      </c>
      <c r="B18" s="89" t="s">
        <v>9</v>
      </c>
      <c r="C18" s="50">
        <f>+'94'!C41</f>
        <v>0</v>
      </c>
      <c r="D18" s="50">
        <f>+'94'!D41</f>
        <v>0</v>
      </c>
      <c r="E18" s="50">
        <f>+'94'!E41</f>
        <v>0</v>
      </c>
      <c r="F18" s="97" t="e">
        <f aca="true" t="shared" si="0" ref="F18:F25">+E18/D18%</f>
        <v>#DIV/0!</v>
      </c>
      <c r="G18" s="97" t="e">
        <f aca="true" t="shared" si="1" ref="G18:G29">+E18/C18%</f>
        <v>#DIV/0!</v>
      </c>
    </row>
    <row r="19" spans="1:7" s="3" customFormat="1" ht="33">
      <c r="A19" s="75" t="s">
        <v>10</v>
      </c>
      <c r="B19" s="87" t="s">
        <v>11</v>
      </c>
      <c r="C19" s="76">
        <f>+'94'!C42</f>
        <v>91963</v>
      </c>
      <c r="D19" s="76">
        <f>+'94'!D42</f>
        <v>0</v>
      </c>
      <c r="E19" s="76">
        <f>+'94'!E42</f>
        <v>54770</v>
      </c>
      <c r="F19" s="80" t="e">
        <f>+E19/D19%</f>
        <v>#DIV/0!</v>
      </c>
      <c r="G19" s="28">
        <f>+E19/C19%</f>
        <v>59.556560790752805</v>
      </c>
    </row>
    <row r="20" spans="1:7" s="3" customFormat="1" ht="16.5">
      <c r="A20" s="75" t="s">
        <v>60</v>
      </c>
      <c r="B20" s="87" t="s">
        <v>63</v>
      </c>
      <c r="C20" s="76">
        <f>+'94'!C43</f>
        <v>87000</v>
      </c>
      <c r="D20" s="76">
        <f>+'94'!D43</f>
        <v>345601</v>
      </c>
      <c r="E20" s="76">
        <f>+'94'!E43</f>
        <v>51509</v>
      </c>
      <c r="F20" s="28">
        <f>+E20/D20%</f>
        <v>14.904181411512118</v>
      </c>
      <c r="G20" s="28">
        <f>+E20/C20%</f>
        <v>59.20574712643678</v>
      </c>
    </row>
    <row r="21" spans="1:7" s="3" customFormat="1" ht="33">
      <c r="A21" s="81" t="s">
        <v>62</v>
      </c>
      <c r="B21" s="88" t="s">
        <v>61</v>
      </c>
      <c r="C21" s="82">
        <f>+'94'!C44</f>
        <v>30302</v>
      </c>
      <c r="D21" s="82">
        <f>+'94'!D44</f>
        <v>0</v>
      </c>
      <c r="E21" s="82">
        <f>+'94'!E44</f>
        <v>23912</v>
      </c>
      <c r="F21" s="118" t="e">
        <f>+E21/D21%</f>
        <v>#DIV/0!</v>
      </c>
      <c r="G21" s="29">
        <f>+E21/C21%</f>
        <v>78.9122830176226</v>
      </c>
    </row>
    <row r="22" spans="1:7" s="3" customFormat="1" ht="16.5">
      <c r="A22" s="5" t="s">
        <v>4</v>
      </c>
      <c r="B22" s="56" t="s">
        <v>12</v>
      </c>
      <c r="C22" s="45">
        <f>+C23+C27+C28+C29</f>
        <v>104292</v>
      </c>
      <c r="D22" s="45">
        <f>+D23+D27+D28+D29</f>
        <v>411855</v>
      </c>
      <c r="E22" s="45">
        <f>+E23+E27+E28+E29</f>
        <v>104929</v>
      </c>
      <c r="F22" s="24">
        <f t="shared" si="0"/>
        <v>25.477170363356034</v>
      </c>
      <c r="G22" s="24">
        <f t="shared" si="1"/>
        <v>100.61078510336363</v>
      </c>
    </row>
    <row r="23" spans="1:7" ht="16.5">
      <c r="A23" s="77" t="s">
        <v>6</v>
      </c>
      <c r="B23" s="86" t="s">
        <v>13</v>
      </c>
      <c r="C23" s="78">
        <f>SUM(C24:C26)</f>
        <v>86563</v>
      </c>
      <c r="D23" s="78">
        <f>SUM(D24:D26)</f>
        <v>397288</v>
      </c>
      <c r="E23" s="78">
        <f>SUM(E24:E26)</f>
        <v>81047</v>
      </c>
      <c r="F23" s="72">
        <f t="shared" si="0"/>
        <v>20.400062423229496</v>
      </c>
      <c r="G23" s="72">
        <f t="shared" si="1"/>
        <v>93.62776243891732</v>
      </c>
    </row>
    <row r="24" spans="1:7" ht="16.5">
      <c r="A24" s="79">
        <v>1</v>
      </c>
      <c r="B24" s="89" t="s">
        <v>14</v>
      </c>
      <c r="C24" s="50">
        <f>+'95'!C18</f>
        <v>15335</v>
      </c>
      <c r="D24" s="50">
        <f>+'95'!D18</f>
        <v>54000</v>
      </c>
      <c r="E24" s="50">
        <f>+'95'!E18</f>
        <v>7383</v>
      </c>
      <c r="F24" s="26">
        <f t="shared" si="0"/>
        <v>13.672222222222222</v>
      </c>
      <c r="G24" s="26">
        <f t="shared" si="1"/>
        <v>48.14476687316596</v>
      </c>
    </row>
    <row r="25" spans="1:7" ht="16.5">
      <c r="A25" s="79">
        <v>2</v>
      </c>
      <c r="B25" s="89" t="s">
        <v>15</v>
      </c>
      <c r="C25" s="50">
        <f>+'95'!C23</f>
        <v>71228</v>
      </c>
      <c r="D25" s="50">
        <f>+'95'!D23</f>
        <v>333904</v>
      </c>
      <c r="E25" s="50">
        <f>+'95'!E23</f>
        <v>73664</v>
      </c>
      <c r="F25" s="26">
        <f t="shared" si="0"/>
        <v>22.061430830418324</v>
      </c>
      <c r="G25" s="26">
        <f t="shared" si="1"/>
        <v>103.42000336946145</v>
      </c>
    </row>
    <row r="26" spans="1:7" ht="16.5">
      <c r="A26" s="79">
        <v>3</v>
      </c>
      <c r="B26" s="89" t="s">
        <v>16</v>
      </c>
      <c r="C26" s="50">
        <f>+'95'!C35</f>
        <v>0</v>
      </c>
      <c r="D26" s="50">
        <f>+'95'!D35</f>
        <v>9384</v>
      </c>
      <c r="E26" s="50">
        <f>+'95'!E35</f>
        <v>0</v>
      </c>
      <c r="F26" s="26">
        <f>+E26/D26%</f>
        <v>0</v>
      </c>
      <c r="G26" s="97" t="e">
        <f>+E26/C26%</f>
        <v>#DIV/0!</v>
      </c>
    </row>
    <row r="27" spans="1:7" s="3" customFormat="1" ht="33">
      <c r="A27" s="110" t="s">
        <v>10</v>
      </c>
      <c r="B27" s="111" t="s">
        <v>77</v>
      </c>
      <c r="C27" s="76"/>
      <c r="D27" s="76">
        <f>+'95'!D36</f>
        <v>7339</v>
      </c>
      <c r="E27" s="76">
        <f>+'95'!E36</f>
        <v>0</v>
      </c>
      <c r="F27" s="28">
        <f>+E27/D27%</f>
        <v>0</v>
      </c>
      <c r="G27" s="80" t="e">
        <f>+E27/C27%</f>
        <v>#DIV/0!</v>
      </c>
    </row>
    <row r="28" spans="1:7" s="3" customFormat="1" ht="16.5">
      <c r="A28" s="110" t="s">
        <v>60</v>
      </c>
      <c r="B28" s="111" t="s">
        <v>78</v>
      </c>
      <c r="C28" s="76"/>
      <c r="D28" s="76">
        <f>+'95'!D37</f>
        <v>7228</v>
      </c>
      <c r="E28" s="76">
        <f>+'95'!E37</f>
        <v>0</v>
      </c>
      <c r="F28" s="28">
        <f>+E28/D28%</f>
        <v>0</v>
      </c>
      <c r="G28" s="80" t="e">
        <f>+E28/C28%</f>
        <v>#DIV/0!</v>
      </c>
    </row>
    <row r="29" spans="1:7" s="3" customFormat="1" ht="33">
      <c r="A29" s="81" t="s">
        <v>62</v>
      </c>
      <c r="B29" s="88" t="s">
        <v>17</v>
      </c>
      <c r="C29" s="82">
        <f>+'95'!C38</f>
        <v>17729</v>
      </c>
      <c r="D29" s="82">
        <f>+'95'!D38</f>
        <v>0</v>
      </c>
      <c r="E29" s="82">
        <f>+'95'!E38</f>
        <v>23882</v>
      </c>
      <c r="F29" s="118" t="e">
        <f>+E29/D29%</f>
        <v>#DIV/0!</v>
      </c>
      <c r="G29" s="29">
        <f t="shared" si="1"/>
        <v>134.70584917367026</v>
      </c>
    </row>
    <row r="30" spans="1:7" s="13" customFormat="1" ht="16.5">
      <c r="A30" s="137" t="s">
        <v>46</v>
      </c>
      <c r="B30" s="137"/>
      <c r="C30" s="137"/>
      <c r="D30" s="137"/>
      <c r="E30" s="137"/>
      <c r="F30" s="137"/>
      <c r="G30" s="137"/>
    </row>
    <row r="31" spans="2:6" s="3" customFormat="1" ht="23.25" customHeight="1" hidden="1">
      <c r="B31" s="2" t="s">
        <v>39</v>
      </c>
      <c r="C31" s="19"/>
      <c r="D31" s="20"/>
      <c r="E31" s="132" t="s">
        <v>40</v>
      </c>
      <c r="F31" s="132"/>
    </row>
    <row r="32" spans="3:6" s="3" customFormat="1" ht="16.5" customHeight="1" hidden="1">
      <c r="C32" s="20"/>
      <c r="D32" s="20"/>
      <c r="E32" s="132" t="s">
        <v>41</v>
      </c>
      <c r="F32" s="132"/>
    </row>
    <row r="33" spans="3:6" s="3" customFormat="1" ht="16.5" hidden="1">
      <c r="C33" s="20"/>
      <c r="D33" s="20"/>
      <c r="E33" s="19"/>
      <c r="F33" s="2"/>
    </row>
    <row r="34" spans="3:6" s="3" customFormat="1" ht="16.5" hidden="1">
      <c r="C34" s="20"/>
      <c r="D34" s="20"/>
      <c r="E34" s="19"/>
      <c r="F34" s="2"/>
    </row>
    <row r="35" spans="3:6" s="3" customFormat="1" ht="16.5" hidden="1">
      <c r="C35" s="20"/>
      <c r="D35" s="20"/>
      <c r="E35" s="19"/>
      <c r="F35" s="2"/>
    </row>
    <row r="36" spans="3:6" s="3" customFormat="1" ht="16.5" hidden="1">
      <c r="C36" s="20"/>
      <c r="D36" s="20"/>
      <c r="E36" s="19"/>
      <c r="F36" s="2"/>
    </row>
    <row r="37" spans="3:5" s="3" customFormat="1" ht="16.5" hidden="1">
      <c r="C37" s="20"/>
      <c r="D37" s="20"/>
      <c r="E37" s="20"/>
    </row>
    <row r="38" spans="2:6" s="3" customFormat="1" ht="16.5" customHeight="1" hidden="1">
      <c r="B38" s="2" t="s">
        <v>42</v>
      </c>
      <c r="C38" s="19"/>
      <c r="D38" s="20"/>
      <c r="E38" s="132" t="s">
        <v>43</v>
      </c>
      <c r="F38" s="132"/>
    </row>
    <row r="39" spans="2:6" s="3" customFormat="1" ht="16.5" hidden="1">
      <c r="B39" s="2"/>
      <c r="C39" s="19"/>
      <c r="D39" s="20"/>
      <c r="E39" s="19"/>
      <c r="F39" s="2"/>
    </row>
    <row r="40" spans="2:6" s="3" customFormat="1" ht="16.5" hidden="1">
      <c r="B40" s="2"/>
      <c r="C40" s="19"/>
      <c r="D40" s="20"/>
      <c r="E40" s="19"/>
      <c r="F40" s="2"/>
    </row>
    <row r="41" spans="2:6" s="3" customFormat="1" ht="16.5" hidden="1">
      <c r="B41" s="2"/>
      <c r="C41" s="19"/>
      <c r="D41" s="20"/>
      <c r="E41" s="19"/>
      <c r="F41" s="2"/>
    </row>
    <row r="42" spans="2:6" s="3" customFormat="1" ht="16.5" hidden="1">
      <c r="B42" s="2"/>
      <c r="C42" s="19"/>
      <c r="D42" s="20"/>
      <c r="E42" s="19"/>
      <c r="F42" s="2"/>
    </row>
    <row r="43" spans="2:6" s="3" customFormat="1" ht="16.5" hidden="1">
      <c r="B43" s="2"/>
      <c r="C43" s="19"/>
      <c r="D43" s="20"/>
      <c r="E43" s="19"/>
      <c r="F43" s="2"/>
    </row>
    <row r="44" spans="2:6" s="3" customFormat="1" ht="16.5" hidden="1">
      <c r="B44" s="2"/>
      <c r="C44" s="19"/>
      <c r="D44" s="20"/>
      <c r="E44" s="19"/>
      <c r="F44" s="2"/>
    </row>
    <row r="45" spans="2:6" s="3" customFormat="1" ht="16.5" hidden="1">
      <c r="B45" s="2"/>
      <c r="C45" s="19"/>
      <c r="D45" s="20"/>
      <c r="E45" s="19"/>
      <c r="F45" s="2"/>
    </row>
    <row r="46" spans="3:5" s="3" customFormat="1" ht="16.5" hidden="1">
      <c r="C46" s="20"/>
      <c r="D46" s="20"/>
      <c r="E46" s="20"/>
    </row>
    <row r="47" spans="4:6" ht="18.75" customHeight="1">
      <c r="D47" s="136" t="s">
        <v>40</v>
      </c>
      <c r="E47" s="136"/>
      <c r="F47" s="136"/>
    </row>
    <row r="48" spans="4:6" ht="18.75">
      <c r="D48" s="136" t="s">
        <v>41</v>
      </c>
      <c r="E48" s="136"/>
      <c r="F48" s="136"/>
    </row>
  </sheetData>
  <sheetProtection/>
  <mergeCells count="25">
    <mergeCell ref="D48:F48"/>
    <mergeCell ref="B12:B13"/>
    <mergeCell ref="D12:D13"/>
    <mergeCell ref="E12:E13"/>
    <mergeCell ref="C12:C13"/>
    <mergeCell ref="E32:F32"/>
    <mergeCell ref="E38:F38"/>
    <mergeCell ref="E31:F31"/>
    <mergeCell ref="D47:F47"/>
    <mergeCell ref="A8:G8"/>
    <mergeCell ref="A30:G30"/>
    <mergeCell ref="A5:B5"/>
    <mergeCell ref="A12:A13"/>
    <mergeCell ref="A9:G9"/>
    <mergeCell ref="F12:G12"/>
    <mergeCell ref="F11:G11"/>
    <mergeCell ref="D5:G5"/>
    <mergeCell ref="D6:G6"/>
    <mergeCell ref="A1:B1"/>
    <mergeCell ref="A2:B2"/>
    <mergeCell ref="E1:G1"/>
    <mergeCell ref="E2:G2"/>
    <mergeCell ref="F3:G3"/>
    <mergeCell ref="A4:B4"/>
    <mergeCell ref="D4:G4"/>
  </mergeCells>
  <printOptions horizontalCentered="1"/>
  <pageMargins left="0.49" right="0.2" top="0.66" bottom="0.44" header="0.37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Zeros="0" zoomScalePageLayoutView="0" workbookViewId="0" topLeftCell="A46">
      <selection activeCell="H7" sqref="H1:H16384"/>
    </sheetView>
  </sheetViews>
  <sheetFormatPr defaultColWidth="9.140625" defaultRowHeight="12.75"/>
  <cols>
    <col min="1" max="1" width="4.140625" style="68" bestFit="1" customWidth="1"/>
    <col min="2" max="2" width="43.421875" style="11" bestFit="1" customWidth="1"/>
    <col min="3" max="3" width="11.7109375" style="31" bestFit="1" customWidth="1"/>
    <col min="4" max="4" width="11.421875" style="31" bestFit="1" customWidth="1"/>
    <col min="5" max="5" width="11.7109375" style="31" bestFit="1" customWidth="1"/>
    <col min="6" max="6" width="10.140625" style="36" bestFit="1" customWidth="1"/>
    <col min="7" max="7" width="12.140625" style="36" bestFit="1" customWidth="1"/>
    <col min="8" max="8" width="8.28125" style="124" bestFit="1" customWidth="1"/>
    <col min="9" max="16384" width="9.140625" style="11" customWidth="1"/>
  </cols>
  <sheetData>
    <row r="1" spans="1:7" ht="16.5">
      <c r="A1" s="154" t="s">
        <v>28</v>
      </c>
      <c r="B1" s="154"/>
      <c r="D1" s="147" t="s">
        <v>18</v>
      </c>
      <c r="E1" s="147"/>
      <c r="F1" s="147"/>
      <c r="G1" s="147"/>
    </row>
    <row r="2" spans="1:8" s="18" customFormat="1" ht="18.75">
      <c r="A2" s="156" t="s">
        <v>48</v>
      </c>
      <c r="B2" s="156"/>
      <c r="C2" s="32"/>
      <c r="D2" s="151" t="s">
        <v>57</v>
      </c>
      <c r="E2" s="151"/>
      <c r="F2" s="151"/>
      <c r="G2" s="151"/>
      <c r="H2" s="125"/>
    </row>
    <row r="3" spans="1:7" ht="15.75">
      <c r="A3" s="66"/>
      <c r="B3" s="10"/>
      <c r="D3" s="151" t="s">
        <v>58</v>
      </c>
      <c r="E3" s="151"/>
      <c r="F3" s="151"/>
      <c r="G3" s="151"/>
    </row>
    <row r="4" spans="1:6" ht="15.75">
      <c r="A4" s="67"/>
      <c r="F4" s="11"/>
    </row>
    <row r="5" spans="1:7" ht="18.75">
      <c r="A5" s="153" t="s">
        <v>84</v>
      </c>
      <c r="B5" s="153"/>
      <c r="C5" s="153"/>
      <c r="D5" s="153"/>
      <c r="E5" s="153"/>
      <c r="F5" s="153"/>
      <c r="G5" s="153"/>
    </row>
    <row r="6" spans="1:7" ht="16.5" hidden="1">
      <c r="A6" s="150" t="str">
        <f>+'93'!A9:G9</f>
        <v>(Kèm theo Công văn số       /TC-KH ngày      /4/2019 của Phòng Tài chính - Kế hoạch)</v>
      </c>
      <c r="B6" s="150"/>
      <c r="C6" s="150"/>
      <c r="D6" s="150"/>
      <c r="E6" s="150"/>
      <c r="F6" s="150"/>
      <c r="G6" s="150"/>
    </row>
    <row r="7" spans="1:7" ht="6" customHeight="1">
      <c r="A7" s="64"/>
      <c r="B7" s="17"/>
      <c r="C7" s="33"/>
      <c r="D7" s="33"/>
      <c r="E7" s="33"/>
      <c r="F7" s="119"/>
      <c r="G7" s="119"/>
    </row>
    <row r="8" spans="6:7" ht="15.75">
      <c r="F8" s="149" t="s">
        <v>1</v>
      </c>
      <c r="G8" s="149"/>
    </row>
    <row r="9" spans="1:8" s="3" customFormat="1" ht="33">
      <c r="A9" s="146" t="s">
        <v>47</v>
      </c>
      <c r="B9" s="155" t="s">
        <v>2</v>
      </c>
      <c r="C9" s="144" t="s">
        <v>59</v>
      </c>
      <c r="D9" s="144" t="s">
        <v>82</v>
      </c>
      <c r="E9" s="146" t="s">
        <v>83</v>
      </c>
      <c r="F9" s="148" t="s">
        <v>55</v>
      </c>
      <c r="G9" s="148"/>
      <c r="H9" s="126" t="s">
        <v>56</v>
      </c>
    </row>
    <row r="10" spans="1:8" s="3" customFormat="1" ht="33">
      <c r="A10" s="146"/>
      <c r="B10" s="155"/>
      <c r="C10" s="145"/>
      <c r="D10" s="145"/>
      <c r="E10" s="146"/>
      <c r="F10" s="24" t="s">
        <v>54</v>
      </c>
      <c r="G10" s="24" t="s">
        <v>53</v>
      </c>
      <c r="H10" s="127"/>
    </row>
    <row r="11" spans="1:8" s="15" customFormat="1" ht="12.75">
      <c r="A11" s="65" t="s">
        <v>3</v>
      </c>
      <c r="B11" s="14" t="s">
        <v>4</v>
      </c>
      <c r="C11" s="23">
        <v>1</v>
      </c>
      <c r="D11" s="23">
        <v>2</v>
      </c>
      <c r="E11" s="23">
        <v>3</v>
      </c>
      <c r="F11" s="35" t="s">
        <v>44</v>
      </c>
      <c r="G11" s="35" t="s">
        <v>45</v>
      </c>
      <c r="H11" s="128"/>
    </row>
    <row r="12" spans="1:8" s="3" customFormat="1" ht="33">
      <c r="A12" s="34" t="s">
        <v>3</v>
      </c>
      <c r="B12" s="56" t="s">
        <v>5</v>
      </c>
      <c r="C12" s="37">
        <f>+C13+C41+C42+C43+C44</f>
        <v>229393</v>
      </c>
      <c r="D12" s="37">
        <f>+D13+D41+D42+D43+D44</f>
        <v>430991</v>
      </c>
      <c r="E12" s="37">
        <f>+E13+E41+E42+E43+E44</f>
        <v>152482</v>
      </c>
      <c r="F12" s="24">
        <f>+E12/D12%</f>
        <v>35.379393073173226</v>
      </c>
      <c r="G12" s="24">
        <f>+E12/C12%</f>
        <v>66.47194988513164</v>
      </c>
      <c r="H12" s="127"/>
    </row>
    <row r="13" spans="1:8" s="3" customFormat="1" ht="16.5">
      <c r="A13" s="70" t="s">
        <v>6</v>
      </c>
      <c r="B13" s="86" t="s">
        <v>8</v>
      </c>
      <c r="C13" s="71">
        <f>+C14+C18+C19+C20+C21+C24+C31+C32+C35+C40</f>
        <v>20128</v>
      </c>
      <c r="D13" s="71">
        <f>+D14+D18+D19+D20+D21+D24+D31+D32+D35+D40</f>
        <v>85390</v>
      </c>
      <c r="E13" s="71">
        <f>+E14+E18+E19+E20+E21+E24+E31+E32+E35+E40</f>
        <v>22291</v>
      </c>
      <c r="F13" s="72">
        <f>+E13/D13%</f>
        <v>26.104930319709567</v>
      </c>
      <c r="G13" s="72">
        <f>+E13/C13%</f>
        <v>110.74622416534181</v>
      </c>
      <c r="H13" s="127">
        <v>100</v>
      </c>
    </row>
    <row r="14" spans="1:8" s="1" customFormat="1" ht="16.5">
      <c r="A14" s="60">
        <v>1</v>
      </c>
      <c r="B14" s="57" t="s">
        <v>30</v>
      </c>
      <c r="C14" s="46">
        <f>SUM(C15:C17)</f>
        <v>15805</v>
      </c>
      <c r="D14" s="46">
        <f>SUM(D15:D17)</f>
        <v>61000</v>
      </c>
      <c r="E14" s="46">
        <f>SUM(E15:E17)</f>
        <v>16321</v>
      </c>
      <c r="F14" s="26">
        <f aca="true" t="shared" si="0" ref="F14:F40">+E14/D14%</f>
        <v>26.755737704918033</v>
      </c>
      <c r="G14" s="26">
        <f>+E14/C14%</f>
        <v>103.26478962353684</v>
      </c>
      <c r="H14" s="129">
        <f>+E14/$E$13%</f>
        <v>73.21789062850478</v>
      </c>
    </row>
    <row r="15" spans="1:8" s="4" customFormat="1" ht="16.5">
      <c r="A15" s="59" t="s">
        <v>35</v>
      </c>
      <c r="B15" s="58" t="s">
        <v>31</v>
      </c>
      <c r="C15" s="47">
        <v>12176</v>
      </c>
      <c r="D15" s="47">
        <v>43500</v>
      </c>
      <c r="E15" s="47">
        <v>11856</v>
      </c>
      <c r="F15" s="30">
        <f t="shared" si="0"/>
        <v>27.255172413793105</v>
      </c>
      <c r="G15" s="30">
        <f aca="true" t="shared" si="1" ref="G15:G40">+E15/C15%</f>
        <v>97.3718791064389</v>
      </c>
      <c r="H15" s="130"/>
    </row>
    <row r="16" spans="1:8" s="4" customFormat="1" ht="16.5">
      <c r="A16" s="59" t="s">
        <v>35</v>
      </c>
      <c r="B16" s="58" t="s">
        <v>32</v>
      </c>
      <c r="C16" s="47">
        <v>1491</v>
      </c>
      <c r="D16" s="47">
        <v>8200</v>
      </c>
      <c r="E16" s="47">
        <v>2275</v>
      </c>
      <c r="F16" s="30">
        <f t="shared" si="0"/>
        <v>27.74390243902439</v>
      </c>
      <c r="G16" s="30">
        <f t="shared" si="1"/>
        <v>152.58215962441315</v>
      </c>
      <c r="H16" s="130"/>
    </row>
    <row r="17" spans="1:8" s="4" customFormat="1" ht="16.5">
      <c r="A17" s="59" t="s">
        <v>35</v>
      </c>
      <c r="B17" s="58" t="s">
        <v>33</v>
      </c>
      <c r="C17" s="47">
        <v>2138</v>
      </c>
      <c r="D17" s="47">
        <v>9300</v>
      </c>
      <c r="E17" s="47">
        <v>2190</v>
      </c>
      <c r="F17" s="30">
        <f t="shared" si="0"/>
        <v>23.548387096774192</v>
      </c>
      <c r="G17" s="30">
        <f t="shared" si="1"/>
        <v>102.43217960710945</v>
      </c>
      <c r="H17" s="130"/>
    </row>
    <row r="18" spans="1:8" s="1" customFormat="1" ht="16.5">
      <c r="A18" s="60">
        <v>2</v>
      </c>
      <c r="B18" s="57" t="s">
        <v>20</v>
      </c>
      <c r="C18" s="46">
        <v>1093</v>
      </c>
      <c r="D18" s="46">
        <v>5600</v>
      </c>
      <c r="E18" s="46"/>
      <c r="F18" s="26">
        <f t="shared" si="0"/>
        <v>0</v>
      </c>
      <c r="G18" s="26">
        <f t="shared" si="1"/>
        <v>0</v>
      </c>
      <c r="H18" s="129">
        <f aca="true" t="shared" si="2" ref="H18:H24">+E18/$E$13%</f>
        <v>0</v>
      </c>
    </row>
    <row r="19" spans="1:8" s="1" customFormat="1" ht="16.5">
      <c r="A19" s="60">
        <v>3</v>
      </c>
      <c r="B19" s="57" t="s">
        <v>51</v>
      </c>
      <c r="C19" s="48"/>
      <c r="D19" s="46">
        <v>82</v>
      </c>
      <c r="E19" s="46">
        <v>3</v>
      </c>
      <c r="F19" s="26">
        <f>+E19/D19%</f>
        <v>3.658536585365854</v>
      </c>
      <c r="G19" s="97" t="e">
        <f>+E19/C19%</f>
        <v>#DIV/0!</v>
      </c>
      <c r="H19" s="129">
        <f t="shared" si="2"/>
        <v>0.013458346417836796</v>
      </c>
    </row>
    <row r="20" spans="1:8" s="1" customFormat="1" ht="16.5">
      <c r="A20" s="60">
        <v>4</v>
      </c>
      <c r="B20" s="57" t="s">
        <v>19</v>
      </c>
      <c r="C20" s="48">
        <v>356</v>
      </c>
      <c r="D20" s="46">
        <v>1800</v>
      </c>
      <c r="E20" s="46">
        <v>1166</v>
      </c>
      <c r="F20" s="26">
        <f t="shared" si="0"/>
        <v>64.77777777777777</v>
      </c>
      <c r="G20" s="26">
        <f t="shared" si="1"/>
        <v>327.5280898876404</v>
      </c>
      <c r="H20" s="129">
        <f t="shared" si="2"/>
        <v>5.230810641065901</v>
      </c>
    </row>
    <row r="21" spans="1:8" s="1" customFormat="1" ht="16.5">
      <c r="A21" s="60">
        <v>5</v>
      </c>
      <c r="B21" s="57" t="s">
        <v>85</v>
      </c>
      <c r="C21" s="46">
        <v>723</v>
      </c>
      <c r="D21" s="46">
        <f>SUM(D22:D23)</f>
        <v>5000</v>
      </c>
      <c r="E21" s="46">
        <f>SUM(E22:E23)</f>
        <v>967</v>
      </c>
      <c r="F21" s="26">
        <f>+E21/D21%</f>
        <v>19.34</v>
      </c>
      <c r="G21" s="26">
        <f>+E21/C21%</f>
        <v>133.74827109266943</v>
      </c>
      <c r="H21" s="129">
        <f t="shared" si="2"/>
        <v>4.33807366201606</v>
      </c>
    </row>
    <row r="22" spans="1:8" s="1" customFormat="1" ht="16.5">
      <c r="A22" s="60" t="s">
        <v>91</v>
      </c>
      <c r="B22" s="57" t="s">
        <v>94</v>
      </c>
      <c r="C22" s="48"/>
      <c r="D22" s="46">
        <v>3130</v>
      </c>
      <c r="E22" s="46">
        <v>723</v>
      </c>
      <c r="F22" s="26">
        <f>+E22/D22%</f>
        <v>23.099041533546327</v>
      </c>
      <c r="G22" s="97" t="e">
        <f>+E22/C22%</f>
        <v>#DIV/0!</v>
      </c>
      <c r="H22" s="129">
        <f t="shared" si="2"/>
        <v>3.2434614866986675</v>
      </c>
    </row>
    <row r="23" spans="1:8" s="1" customFormat="1" ht="16.5">
      <c r="A23" s="60" t="s">
        <v>91</v>
      </c>
      <c r="B23" s="57" t="s">
        <v>95</v>
      </c>
      <c r="C23" s="48"/>
      <c r="D23" s="46">
        <v>1870</v>
      </c>
      <c r="E23" s="46">
        <v>244</v>
      </c>
      <c r="F23" s="26">
        <f>+E23/D23%</f>
        <v>13.04812834224599</v>
      </c>
      <c r="G23" s="97" t="e">
        <f>+E23/C23%</f>
        <v>#DIV/0!</v>
      </c>
      <c r="H23" s="129">
        <f t="shared" si="2"/>
        <v>1.0946121753173927</v>
      </c>
    </row>
    <row r="24" spans="1:8" s="1" customFormat="1" ht="16.5">
      <c r="A24" s="60">
        <v>6</v>
      </c>
      <c r="B24" s="57" t="s">
        <v>50</v>
      </c>
      <c r="C24" s="46">
        <f>C25+C27+C30+C26</f>
        <v>1346</v>
      </c>
      <c r="D24" s="46">
        <f>D25+D27+D30+D26</f>
        <v>6200</v>
      </c>
      <c r="E24" s="46">
        <f>E25+E27+E30+E26</f>
        <v>2201</v>
      </c>
      <c r="F24" s="26">
        <f t="shared" si="0"/>
        <v>35.5</v>
      </c>
      <c r="G24" s="26">
        <f t="shared" si="1"/>
        <v>163.52154531946508</v>
      </c>
      <c r="H24" s="129">
        <f t="shared" si="2"/>
        <v>9.873940155219595</v>
      </c>
    </row>
    <row r="25" spans="1:8" s="1" customFormat="1" ht="16.5">
      <c r="A25" s="60" t="s">
        <v>35</v>
      </c>
      <c r="B25" s="57" t="s">
        <v>74</v>
      </c>
      <c r="C25" s="48">
        <v>6</v>
      </c>
      <c r="D25" s="46">
        <v>20</v>
      </c>
      <c r="E25" s="46">
        <v>12</v>
      </c>
      <c r="F25" s="26">
        <f t="shared" si="0"/>
        <v>60</v>
      </c>
      <c r="G25" s="26">
        <f t="shared" si="1"/>
        <v>200</v>
      </c>
      <c r="H25" s="129"/>
    </row>
    <row r="26" spans="1:8" s="1" customFormat="1" ht="16.5">
      <c r="A26" s="60" t="s">
        <v>35</v>
      </c>
      <c r="B26" s="57" t="s">
        <v>52</v>
      </c>
      <c r="C26" s="46"/>
      <c r="D26" s="46">
        <v>50</v>
      </c>
      <c r="E26" s="46">
        <v>15</v>
      </c>
      <c r="F26" s="26">
        <f>+E26/D26%</f>
        <v>30</v>
      </c>
      <c r="G26" s="97" t="e">
        <f>+E26/C26%</f>
        <v>#DIV/0!</v>
      </c>
      <c r="H26" s="129"/>
    </row>
    <row r="27" spans="1:8" s="1" customFormat="1" ht="16.5">
      <c r="A27" s="60" t="s">
        <v>35</v>
      </c>
      <c r="B27" s="57" t="s">
        <v>34</v>
      </c>
      <c r="C27" s="46">
        <f>SUM(C28:C29)</f>
        <v>1215</v>
      </c>
      <c r="D27" s="46">
        <f>SUM(D28:D29)</f>
        <v>5880</v>
      </c>
      <c r="E27" s="46">
        <f>SUM(E28:E29)</f>
        <v>2039</v>
      </c>
      <c r="F27" s="26">
        <f t="shared" si="0"/>
        <v>34.67687074829932</v>
      </c>
      <c r="G27" s="26">
        <f t="shared" si="1"/>
        <v>167.81893004115227</v>
      </c>
      <c r="H27" s="129"/>
    </row>
    <row r="28" spans="1:8" s="4" customFormat="1" ht="16.5">
      <c r="A28" s="59"/>
      <c r="B28" s="120" t="s">
        <v>93</v>
      </c>
      <c r="C28" s="49">
        <v>980</v>
      </c>
      <c r="D28" s="47">
        <v>5000</v>
      </c>
      <c r="E28" s="47">
        <v>1803</v>
      </c>
      <c r="F28" s="30">
        <f t="shared" si="0"/>
        <v>36.06</v>
      </c>
      <c r="G28" s="30">
        <f t="shared" si="1"/>
        <v>183.97959183673467</v>
      </c>
      <c r="H28" s="130"/>
    </row>
    <row r="29" spans="1:8" s="4" customFormat="1" ht="16.5">
      <c r="A29" s="59"/>
      <c r="B29" s="120" t="s">
        <v>97</v>
      </c>
      <c r="C29" s="49">
        <v>235</v>
      </c>
      <c r="D29" s="47">
        <v>880</v>
      </c>
      <c r="E29" s="47">
        <v>236</v>
      </c>
      <c r="F29" s="30">
        <f t="shared" si="0"/>
        <v>26.818181818181817</v>
      </c>
      <c r="G29" s="30">
        <f t="shared" si="1"/>
        <v>100.42553191489361</v>
      </c>
      <c r="H29" s="130"/>
    </row>
    <row r="30" spans="1:8" s="1" customFormat="1" ht="16.5">
      <c r="A30" s="60" t="s">
        <v>35</v>
      </c>
      <c r="B30" s="57" t="s">
        <v>87</v>
      </c>
      <c r="C30" s="48">
        <v>125</v>
      </c>
      <c r="D30" s="46">
        <v>250</v>
      </c>
      <c r="E30" s="46">
        <v>135</v>
      </c>
      <c r="F30" s="26">
        <f t="shared" si="0"/>
        <v>54</v>
      </c>
      <c r="G30" s="26">
        <f t="shared" si="1"/>
        <v>108</v>
      </c>
      <c r="H30" s="129"/>
    </row>
    <row r="31" spans="1:8" s="1" customFormat="1" ht="16.5">
      <c r="A31" s="60">
        <v>7</v>
      </c>
      <c r="B31" s="57" t="s">
        <v>21</v>
      </c>
      <c r="C31" s="48">
        <v>483</v>
      </c>
      <c r="D31" s="46">
        <v>3000</v>
      </c>
      <c r="E31" s="46">
        <v>622</v>
      </c>
      <c r="F31" s="26">
        <f t="shared" si="0"/>
        <v>20.733333333333334</v>
      </c>
      <c r="G31" s="26">
        <f t="shared" si="1"/>
        <v>128.77846790890268</v>
      </c>
      <c r="H31" s="129">
        <f>+E31/$E$13%</f>
        <v>2.790363823964829</v>
      </c>
    </row>
    <row r="32" spans="1:8" s="1" customFormat="1" ht="16.5">
      <c r="A32" s="60">
        <v>8</v>
      </c>
      <c r="B32" s="57" t="s">
        <v>86</v>
      </c>
      <c r="C32" s="46">
        <f>SUM(C33:C34)</f>
        <v>0</v>
      </c>
      <c r="D32" s="46">
        <f>SUM(D33:D34)</f>
        <v>308</v>
      </c>
      <c r="E32" s="46">
        <f>SUM(E33:E34)</f>
        <v>391</v>
      </c>
      <c r="F32" s="26">
        <f>+E32/D32%</f>
        <v>126.94805194805194</v>
      </c>
      <c r="G32" s="97" t="e">
        <f>+E32/C32%</f>
        <v>#DIV/0!</v>
      </c>
      <c r="H32" s="129">
        <f>+E32/$E$13%</f>
        <v>1.7540711497913957</v>
      </c>
    </row>
    <row r="33" spans="1:8" s="1" customFormat="1" ht="16.5">
      <c r="A33" s="60" t="s">
        <v>91</v>
      </c>
      <c r="B33" s="57" t="s">
        <v>90</v>
      </c>
      <c r="C33" s="48"/>
      <c r="D33" s="46">
        <v>8</v>
      </c>
      <c r="E33" s="46">
        <v>274</v>
      </c>
      <c r="F33" s="26">
        <f>+E33/D33%</f>
        <v>3425</v>
      </c>
      <c r="G33" s="97" t="e">
        <f>+E33/C33%</f>
        <v>#DIV/0!</v>
      </c>
      <c r="H33" s="129">
        <f>+E33/$E$13%</f>
        <v>1.2291956394957606</v>
      </c>
    </row>
    <row r="34" spans="1:8" s="1" customFormat="1" ht="16.5">
      <c r="A34" s="60" t="s">
        <v>91</v>
      </c>
      <c r="B34" s="57" t="s">
        <v>92</v>
      </c>
      <c r="C34" s="48"/>
      <c r="D34" s="46">
        <v>300</v>
      </c>
      <c r="E34" s="46">
        <v>117</v>
      </c>
      <c r="F34" s="26">
        <f>+E34/D34%</f>
        <v>39</v>
      </c>
      <c r="G34" s="97" t="e">
        <f>+E34/C34%</f>
        <v>#DIV/0!</v>
      </c>
      <c r="H34" s="129">
        <f>+E34/$E$13%</f>
        <v>0.5248755102956351</v>
      </c>
    </row>
    <row r="35" spans="1:8" s="1" customFormat="1" ht="16.5">
      <c r="A35" s="60">
        <v>9</v>
      </c>
      <c r="B35" s="57" t="s">
        <v>89</v>
      </c>
      <c r="C35" s="46">
        <f>SUM(C36:C39)</f>
        <v>322</v>
      </c>
      <c r="D35" s="46">
        <f>SUM(D36:D39)</f>
        <v>2200</v>
      </c>
      <c r="E35" s="46">
        <f>SUM(E36:E39)</f>
        <v>605</v>
      </c>
      <c r="F35" s="26">
        <f>+E35/D35%</f>
        <v>27.5</v>
      </c>
      <c r="G35" s="26">
        <f t="shared" si="1"/>
        <v>187.88819875776397</v>
      </c>
      <c r="H35" s="129">
        <f>+E35/$E$13%</f>
        <v>2.7140998609304203</v>
      </c>
    </row>
    <row r="36" spans="1:8" s="1" customFormat="1" ht="16.5">
      <c r="A36" s="60" t="s">
        <v>35</v>
      </c>
      <c r="B36" s="57" t="s">
        <v>49</v>
      </c>
      <c r="C36" s="48">
        <v>239</v>
      </c>
      <c r="D36" s="46">
        <v>1490</v>
      </c>
      <c r="E36" s="46">
        <v>486</v>
      </c>
      <c r="F36" s="26">
        <f t="shared" si="0"/>
        <v>32.61744966442953</v>
      </c>
      <c r="G36" s="26">
        <f t="shared" si="1"/>
        <v>203.34728033472803</v>
      </c>
      <c r="H36" s="129"/>
    </row>
    <row r="37" spans="1:8" s="1" customFormat="1" ht="16.5">
      <c r="A37" s="60" t="s">
        <v>35</v>
      </c>
      <c r="B37" s="57" t="s">
        <v>52</v>
      </c>
      <c r="C37" s="48">
        <v>11</v>
      </c>
      <c r="D37" s="46">
        <v>60</v>
      </c>
      <c r="E37" s="46"/>
      <c r="F37" s="26">
        <f>+E37/D37%</f>
        <v>0</v>
      </c>
      <c r="G37" s="26">
        <f>+E37/C37%</f>
        <v>0</v>
      </c>
      <c r="H37" s="129"/>
    </row>
    <row r="38" spans="1:8" s="1" customFormat="1" ht="16.5">
      <c r="A38" s="60" t="s">
        <v>35</v>
      </c>
      <c r="B38" s="57" t="s">
        <v>34</v>
      </c>
      <c r="C38" s="48">
        <v>36</v>
      </c>
      <c r="D38" s="46">
        <v>450</v>
      </c>
      <c r="E38" s="46">
        <v>107</v>
      </c>
      <c r="F38" s="26">
        <f t="shared" si="0"/>
        <v>23.77777777777778</v>
      </c>
      <c r="G38" s="26">
        <f t="shared" si="1"/>
        <v>297.22222222222223</v>
      </c>
      <c r="H38" s="129"/>
    </row>
    <row r="39" spans="1:8" s="1" customFormat="1" ht="16.5">
      <c r="A39" s="60" t="s">
        <v>35</v>
      </c>
      <c r="B39" s="57" t="s">
        <v>87</v>
      </c>
      <c r="C39" s="48">
        <v>36</v>
      </c>
      <c r="D39" s="46">
        <v>200</v>
      </c>
      <c r="E39" s="46">
        <v>12</v>
      </c>
      <c r="F39" s="26">
        <f>+E39/D39%</f>
        <v>6</v>
      </c>
      <c r="G39" s="26">
        <f>+E39/C39%</f>
        <v>33.333333333333336</v>
      </c>
      <c r="H39" s="129">
        <f>+E39/$E$13%</f>
        <v>0.053833385671347184</v>
      </c>
    </row>
    <row r="40" spans="1:8" s="1" customFormat="1" ht="16.5">
      <c r="A40" s="60">
        <v>10</v>
      </c>
      <c r="B40" s="57" t="s">
        <v>88</v>
      </c>
      <c r="C40" s="48"/>
      <c r="D40" s="46">
        <v>200</v>
      </c>
      <c r="E40" s="46">
        <v>15</v>
      </c>
      <c r="F40" s="26">
        <f t="shared" si="0"/>
        <v>7.5</v>
      </c>
      <c r="G40" s="97" t="e">
        <f t="shared" si="1"/>
        <v>#DIV/0!</v>
      </c>
      <c r="H40" s="129">
        <f>+E40/$E$13%</f>
        <v>0.06729173208918397</v>
      </c>
    </row>
    <row r="41" spans="1:8" s="3" customFormat="1" ht="16.5">
      <c r="A41" s="73" t="s">
        <v>10</v>
      </c>
      <c r="B41" s="87" t="s">
        <v>9</v>
      </c>
      <c r="C41" s="74"/>
      <c r="D41" s="74"/>
      <c r="E41" s="74"/>
      <c r="F41" s="80" t="e">
        <f>+E41/D41%</f>
        <v>#DIV/0!</v>
      </c>
      <c r="G41" s="80" t="e">
        <f aca="true" t="shared" si="3" ref="G41:G46">+E41/C41%</f>
        <v>#DIV/0!</v>
      </c>
      <c r="H41" s="127"/>
    </row>
    <row r="42" spans="1:8" s="3" customFormat="1" ht="33">
      <c r="A42" s="75" t="s">
        <v>60</v>
      </c>
      <c r="B42" s="87" t="s">
        <v>11</v>
      </c>
      <c r="C42" s="76">
        <v>91963</v>
      </c>
      <c r="D42" s="76"/>
      <c r="E42" s="76">
        <v>54770</v>
      </c>
      <c r="F42" s="80" t="e">
        <f aca="true" t="shared" si="4" ref="F42:F47">+E42/D42%</f>
        <v>#DIV/0!</v>
      </c>
      <c r="G42" s="28">
        <f t="shared" si="3"/>
        <v>59.556560790752805</v>
      </c>
      <c r="H42" s="127"/>
    </row>
    <row r="43" spans="1:8" s="3" customFormat="1" ht="16.5">
      <c r="A43" s="75" t="s">
        <v>62</v>
      </c>
      <c r="B43" s="87" t="s">
        <v>63</v>
      </c>
      <c r="C43" s="74">
        <v>87000</v>
      </c>
      <c r="D43" s="74">
        <v>345601</v>
      </c>
      <c r="E43" s="74">
        <v>51509</v>
      </c>
      <c r="F43" s="28">
        <f t="shared" si="4"/>
        <v>14.904181411512118</v>
      </c>
      <c r="G43" s="28">
        <f t="shared" si="3"/>
        <v>59.20574712643678</v>
      </c>
      <c r="H43" s="127"/>
    </row>
    <row r="44" spans="1:8" s="3" customFormat="1" ht="16.5">
      <c r="A44" s="83" t="s">
        <v>64</v>
      </c>
      <c r="B44" s="93" t="s">
        <v>61</v>
      </c>
      <c r="C44" s="84">
        <v>30302</v>
      </c>
      <c r="D44" s="84"/>
      <c r="E44" s="84">
        <v>23912</v>
      </c>
      <c r="F44" s="98" t="e">
        <f t="shared" si="4"/>
        <v>#DIV/0!</v>
      </c>
      <c r="G44" s="85">
        <f t="shared" si="3"/>
        <v>78.9122830176226</v>
      </c>
      <c r="H44" s="127"/>
    </row>
    <row r="45" spans="1:8" s="12" customFormat="1" ht="31.5">
      <c r="A45" s="61" t="s">
        <v>4</v>
      </c>
      <c r="B45" s="94" t="s">
        <v>22</v>
      </c>
      <c r="C45" s="37">
        <f>+C46+C47</f>
        <v>223251.24</v>
      </c>
      <c r="D45" s="37">
        <f>+D46+D47</f>
        <v>402705</v>
      </c>
      <c r="E45" s="37">
        <f>+E46+E47</f>
        <v>143682.32</v>
      </c>
      <c r="F45" s="24">
        <f t="shared" si="4"/>
        <v>35.6792987422555</v>
      </c>
      <c r="G45" s="24">
        <f t="shared" si="3"/>
        <v>64.3590243888455</v>
      </c>
      <c r="H45" s="131"/>
    </row>
    <row r="46" spans="1:7" ht="16.5">
      <c r="A46" s="62">
        <v>1</v>
      </c>
      <c r="B46" s="95" t="s">
        <v>23</v>
      </c>
      <c r="C46" s="54">
        <f>+(C15+C16)*0.72</f>
        <v>9840.24</v>
      </c>
      <c r="D46" s="54">
        <f>+(D15+D16)*0.72</f>
        <v>37224</v>
      </c>
      <c r="E46" s="54">
        <f>+(E15+E16)*0.72</f>
        <v>10174.32</v>
      </c>
      <c r="F46" s="25">
        <f t="shared" si="4"/>
        <v>27.332688588007734</v>
      </c>
      <c r="G46" s="25">
        <f t="shared" si="3"/>
        <v>103.39503914538669</v>
      </c>
    </row>
    <row r="47" spans="1:7" ht="31.5">
      <c r="A47" s="63">
        <v>2</v>
      </c>
      <c r="B47" s="96" t="s">
        <v>24</v>
      </c>
      <c r="C47" s="55">
        <f>+C17+C18+C29+C30+C31+C38+C40+C39+C42+C43+C44</f>
        <v>213411</v>
      </c>
      <c r="D47" s="55">
        <f>+D17+D18+D29+D30+D31+D38+D40+D39+D42+D43+D44</f>
        <v>365481</v>
      </c>
      <c r="E47" s="55">
        <f>+E17+E18+E29+E30+E31+E38+E40+E39+E42+E43+E44</f>
        <v>133508</v>
      </c>
      <c r="F47" s="27">
        <f t="shared" si="4"/>
        <v>36.52939550893206</v>
      </c>
      <c r="G47" s="27">
        <f>+E47/C47%</f>
        <v>62.55909957780995</v>
      </c>
    </row>
    <row r="48" ht="4.5" customHeight="1"/>
    <row r="49" spans="1:7" ht="16.5">
      <c r="A49" s="152" t="s">
        <v>39</v>
      </c>
      <c r="B49" s="152"/>
      <c r="C49" s="20"/>
      <c r="D49" s="132" t="s">
        <v>40</v>
      </c>
      <c r="E49" s="132"/>
      <c r="F49" s="132"/>
      <c r="G49" s="132"/>
    </row>
    <row r="50" spans="1:7" ht="16.5">
      <c r="A50" s="69"/>
      <c r="B50" s="3"/>
      <c r="C50" s="20"/>
      <c r="D50" s="132" t="s">
        <v>41</v>
      </c>
      <c r="E50" s="132"/>
      <c r="F50" s="132"/>
      <c r="G50" s="132"/>
    </row>
    <row r="51" spans="1:5" ht="16.5">
      <c r="A51" s="69"/>
      <c r="B51" s="3"/>
      <c r="C51" s="20"/>
      <c r="D51" s="19"/>
      <c r="E51" s="19"/>
    </row>
    <row r="52" spans="1:5" ht="16.5">
      <c r="A52" s="69"/>
      <c r="B52" s="3"/>
      <c r="C52" s="20"/>
      <c r="D52" s="19"/>
      <c r="E52" s="19"/>
    </row>
  </sheetData>
  <sheetProtection/>
  <mergeCells count="17">
    <mergeCell ref="A49:B49"/>
    <mergeCell ref="D9:D10"/>
    <mergeCell ref="A5:G5"/>
    <mergeCell ref="D49:G49"/>
    <mergeCell ref="D50:G50"/>
    <mergeCell ref="A1:B1"/>
    <mergeCell ref="A9:A10"/>
    <mergeCell ref="B9:B10"/>
    <mergeCell ref="C9:C10"/>
    <mergeCell ref="A2:B2"/>
    <mergeCell ref="D1:G1"/>
    <mergeCell ref="E9:E10"/>
    <mergeCell ref="F9:G9"/>
    <mergeCell ref="F8:G8"/>
    <mergeCell ref="A6:G6"/>
    <mergeCell ref="D2:G2"/>
    <mergeCell ref="D3:G3"/>
  </mergeCells>
  <printOptions horizontalCentered="1"/>
  <pageMargins left="0.62" right="0.34" top="0.28" bottom="0.31" header="0.2" footer="0.31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Zeros="0" tabSelected="1" zoomScalePageLayoutView="0" workbookViewId="0" topLeftCell="A8">
      <selection activeCell="F38" sqref="F38"/>
    </sheetView>
  </sheetViews>
  <sheetFormatPr defaultColWidth="9.140625" defaultRowHeight="12.75"/>
  <cols>
    <col min="1" max="1" width="5.00390625" style="8" bestFit="1" customWidth="1"/>
    <col min="2" max="2" width="32.7109375" style="8" bestFit="1" customWidth="1"/>
    <col min="3" max="3" width="12.421875" style="38" customWidth="1"/>
    <col min="4" max="4" width="11.421875" style="38" bestFit="1" customWidth="1"/>
    <col min="5" max="5" width="11.7109375" style="38" bestFit="1" customWidth="1"/>
    <col min="6" max="6" width="9.8515625" style="44" bestFit="1" customWidth="1"/>
    <col min="7" max="7" width="12.140625" style="44" bestFit="1" customWidth="1"/>
    <col min="8" max="16384" width="9.140625" style="8" customWidth="1"/>
  </cols>
  <sheetData>
    <row r="1" spans="1:7" ht="16.5" hidden="1">
      <c r="A1" s="132" t="s">
        <v>28</v>
      </c>
      <c r="B1" s="132"/>
      <c r="C1" s="19"/>
      <c r="D1" s="20"/>
      <c r="E1" s="132" t="s">
        <v>26</v>
      </c>
      <c r="F1" s="132"/>
      <c r="G1" s="132"/>
    </row>
    <row r="2" spans="1:7" ht="16.5" hidden="1">
      <c r="A2" s="132" t="s">
        <v>29</v>
      </c>
      <c r="B2" s="132"/>
      <c r="C2" s="19"/>
      <c r="D2" s="20"/>
      <c r="E2" s="132" t="s">
        <v>27</v>
      </c>
      <c r="F2" s="132"/>
      <c r="G2" s="132"/>
    </row>
    <row r="3" spans="1:7" ht="16.5" hidden="1">
      <c r="A3" s="6"/>
      <c r="B3" s="1"/>
      <c r="C3" s="21"/>
      <c r="D3" s="21"/>
      <c r="E3" s="21"/>
      <c r="F3" s="157" t="s">
        <v>25</v>
      </c>
      <c r="G3" s="157"/>
    </row>
    <row r="4" spans="1:7" s="99" customFormat="1" ht="16.5" customHeight="1">
      <c r="A4" s="154" t="s">
        <v>28</v>
      </c>
      <c r="B4" s="154"/>
      <c r="C4" s="154"/>
      <c r="D4" s="158" t="s">
        <v>25</v>
      </c>
      <c r="E4" s="158"/>
      <c r="F4" s="158"/>
      <c r="G4" s="158"/>
    </row>
    <row r="5" spans="1:7" s="100" customFormat="1" ht="18.75">
      <c r="A5" s="156" t="s">
        <v>48</v>
      </c>
      <c r="B5" s="156"/>
      <c r="C5" s="156"/>
      <c r="D5" s="151" t="s">
        <v>57</v>
      </c>
      <c r="E5" s="151"/>
      <c r="F5" s="151"/>
      <c r="G5" s="151"/>
    </row>
    <row r="6" spans="1:7" s="99" customFormat="1" ht="16.5">
      <c r="A6" s="101"/>
      <c r="B6" s="101"/>
      <c r="C6" s="102"/>
      <c r="D6" s="151" t="s">
        <v>58</v>
      </c>
      <c r="E6" s="151"/>
      <c r="F6" s="151"/>
      <c r="G6" s="151"/>
    </row>
    <row r="7" spans="1:7" ht="16.5">
      <c r="A7" s="1"/>
      <c r="B7" s="1"/>
      <c r="C7" s="21"/>
      <c r="D7" s="53"/>
      <c r="E7" s="53"/>
      <c r="F7" s="53"/>
      <c r="G7" s="53"/>
    </row>
    <row r="8" spans="1:7" ht="18.75" customHeight="1">
      <c r="A8" s="153" t="s">
        <v>80</v>
      </c>
      <c r="B8" s="153"/>
      <c r="C8" s="153"/>
      <c r="D8" s="153"/>
      <c r="E8" s="153"/>
      <c r="F8" s="153"/>
      <c r="G8" s="153"/>
    </row>
    <row r="9" spans="1:7" s="1" customFormat="1" ht="16.5" hidden="1">
      <c r="A9" s="140" t="str">
        <f>+'94'!A6:G6</f>
        <v>(Kèm theo Công văn số       /TC-KH ngày      /4/2019 của Phòng Tài chính - Kế hoạch)</v>
      </c>
      <c r="B9" s="140"/>
      <c r="C9" s="140"/>
      <c r="D9" s="140"/>
      <c r="E9" s="140"/>
      <c r="F9" s="140"/>
      <c r="G9" s="140"/>
    </row>
    <row r="10" spans="1:7" ht="18.75" hidden="1">
      <c r="A10" s="16"/>
      <c r="B10" s="16"/>
      <c r="C10" s="22"/>
      <c r="D10" s="22"/>
      <c r="E10" s="22"/>
      <c r="F10" s="39"/>
      <c r="G10" s="39"/>
    </row>
    <row r="11" spans="1:7" ht="18.75">
      <c r="A11" s="16"/>
      <c r="B11" s="16"/>
      <c r="C11" s="22"/>
      <c r="D11" s="22"/>
      <c r="E11" s="22"/>
      <c r="F11" s="39"/>
      <c r="G11" s="39"/>
    </row>
    <row r="12" spans="1:7" ht="16.5">
      <c r="A12" s="7"/>
      <c r="B12" s="1"/>
      <c r="C12" s="21"/>
      <c r="D12" s="21"/>
      <c r="E12" s="21"/>
      <c r="F12" s="159" t="s">
        <v>1</v>
      </c>
      <c r="G12" s="159"/>
    </row>
    <row r="13" spans="1:8" ht="33" customHeight="1">
      <c r="A13" s="138" t="s">
        <v>47</v>
      </c>
      <c r="B13" s="138" t="s">
        <v>2</v>
      </c>
      <c r="C13" s="144" t="s">
        <v>59</v>
      </c>
      <c r="D13" s="144" t="s">
        <v>82</v>
      </c>
      <c r="E13" s="146" t="s">
        <v>83</v>
      </c>
      <c r="F13" s="148" t="s">
        <v>55</v>
      </c>
      <c r="G13" s="148"/>
      <c r="H13" s="52" t="s">
        <v>56</v>
      </c>
    </row>
    <row r="14" spans="1:8" ht="33">
      <c r="A14" s="139"/>
      <c r="B14" s="139"/>
      <c r="C14" s="145"/>
      <c r="D14" s="145"/>
      <c r="E14" s="146"/>
      <c r="F14" s="24" t="s">
        <v>54</v>
      </c>
      <c r="G14" s="24" t="s">
        <v>53</v>
      </c>
      <c r="H14" s="3"/>
    </row>
    <row r="15" spans="1:7" ht="12.75">
      <c r="A15" s="14" t="s">
        <v>3</v>
      </c>
      <c r="B15" s="14" t="s">
        <v>4</v>
      </c>
      <c r="C15" s="23">
        <v>1</v>
      </c>
      <c r="D15" s="23">
        <v>2</v>
      </c>
      <c r="E15" s="23">
        <v>3</v>
      </c>
      <c r="F15" s="42" t="s">
        <v>44</v>
      </c>
      <c r="G15" s="42" t="s">
        <v>45</v>
      </c>
    </row>
    <row r="16" spans="1:7" s="1" customFormat="1" ht="33">
      <c r="A16" s="5"/>
      <c r="B16" s="56" t="s">
        <v>12</v>
      </c>
      <c r="C16" s="45">
        <f>+C17+C38</f>
        <v>104292</v>
      </c>
      <c r="D16" s="45">
        <f>+D17+D38</f>
        <v>411855</v>
      </c>
      <c r="E16" s="45">
        <f>+E17+E38</f>
        <v>104929</v>
      </c>
      <c r="F16" s="24">
        <f aca="true" t="shared" si="0" ref="F16:F35">+E16/D16%</f>
        <v>25.477170363356034</v>
      </c>
      <c r="G16" s="24">
        <f aca="true" t="shared" si="1" ref="G16:G34">+E16/C16%</f>
        <v>100.61078510336363</v>
      </c>
    </row>
    <row r="17" spans="1:7" s="1" customFormat="1" ht="33">
      <c r="A17" s="5" t="s">
        <v>3</v>
      </c>
      <c r="B17" s="56" t="s">
        <v>13</v>
      </c>
      <c r="C17" s="45">
        <f>+C18+C23+C35+C36+C37</f>
        <v>86563</v>
      </c>
      <c r="D17" s="45">
        <f>+D18+D23+D35+D36+D37</f>
        <v>411855</v>
      </c>
      <c r="E17" s="45">
        <f>+E18+E23+E35+E36+E37</f>
        <v>81047</v>
      </c>
      <c r="F17" s="24">
        <f t="shared" si="0"/>
        <v>19.678527637153852</v>
      </c>
      <c r="G17" s="24">
        <f t="shared" si="1"/>
        <v>93.62776243891732</v>
      </c>
    </row>
    <row r="18" spans="1:7" s="1" customFormat="1" ht="16.5">
      <c r="A18" s="77" t="s">
        <v>6</v>
      </c>
      <c r="B18" s="86" t="s">
        <v>14</v>
      </c>
      <c r="C18" s="78">
        <f>SUM(C19:C22)</f>
        <v>15335</v>
      </c>
      <c r="D18" s="78">
        <f>SUM(D19:D22)</f>
        <v>54000</v>
      </c>
      <c r="E18" s="78">
        <f>SUM(E19:E22)</f>
        <v>7383</v>
      </c>
      <c r="F18" s="72">
        <f t="shared" si="0"/>
        <v>13.672222222222222</v>
      </c>
      <c r="G18" s="72">
        <f t="shared" si="1"/>
        <v>48.14476687316596</v>
      </c>
    </row>
    <row r="19" spans="1:7" s="1" customFormat="1" ht="16.5">
      <c r="A19" s="122">
        <v>1</v>
      </c>
      <c r="B19" s="103" t="s">
        <v>36</v>
      </c>
      <c r="C19" s="50">
        <v>10652</v>
      </c>
      <c r="D19" s="104">
        <v>51000</v>
      </c>
      <c r="E19" s="105">
        <v>5337</v>
      </c>
      <c r="F19" s="26">
        <f>+E19/D19%</f>
        <v>10.464705882352941</v>
      </c>
      <c r="G19" s="26">
        <f t="shared" si="1"/>
        <v>50.10326699211416</v>
      </c>
    </row>
    <row r="20" spans="1:7" s="1" customFormat="1" ht="16.5">
      <c r="A20" s="122">
        <v>2</v>
      </c>
      <c r="B20" s="89" t="s">
        <v>37</v>
      </c>
      <c r="C20" s="104"/>
      <c r="D20" s="104">
        <v>3000</v>
      </c>
      <c r="E20" s="104"/>
      <c r="F20" s="26">
        <f t="shared" si="0"/>
        <v>0</v>
      </c>
      <c r="G20" s="97" t="e">
        <f t="shared" si="1"/>
        <v>#DIV/0!</v>
      </c>
    </row>
    <row r="21" spans="1:7" s="1" customFormat="1" ht="33">
      <c r="A21" s="122">
        <v>3</v>
      </c>
      <c r="B21" s="106" t="s">
        <v>75</v>
      </c>
      <c r="C21" s="104"/>
      <c r="D21" s="104"/>
      <c r="E21" s="105"/>
      <c r="F21" s="97" t="e">
        <f t="shared" si="0"/>
        <v>#DIV/0!</v>
      </c>
      <c r="G21" s="97" t="e">
        <f>+E21/C21%</f>
        <v>#DIV/0!</v>
      </c>
    </row>
    <row r="22" spans="1:7" s="1" customFormat="1" ht="33">
      <c r="A22" s="122">
        <v>4</v>
      </c>
      <c r="B22" s="106" t="s">
        <v>76</v>
      </c>
      <c r="C22" s="104">
        <v>4683</v>
      </c>
      <c r="D22" s="104"/>
      <c r="E22" s="105">
        <v>2046</v>
      </c>
      <c r="F22" s="97" t="e">
        <f>+E22/D22%</f>
        <v>#DIV/0!</v>
      </c>
      <c r="G22" s="26">
        <f>+E22/C22%</f>
        <v>43.689942344650866</v>
      </c>
    </row>
    <row r="23" spans="1:7" s="1" customFormat="1" ht="16.5">
      <c r="A23" s="75" t="s">
        <v>10</v>
      </c>
      <c r="B23" s="87" t="s">
        <v>15</v>
      </c>
      <c r="C23" s="76">
        <v>71228</v>
      </c>
      <c r="D23" s="76">
        <v>333904</v>
      </c>
      <c r="E23" s="76">
        <v>73664</v>
      </c>
      <c r="F23" s="28">
        <f t="shared" si="0"/>
        <v>22.061430830418324</v>
      </c>
      <c r="G23" s="28">
        <f t="shared" si="1"/>
        <v>103.42000336946145</v>
      </c>
    </row>
    <row r="24" spans="1:7" s="4" customFormat="1" ht="16.5">
      <c r="A24" s="90"/>
      <c r="B24" s="91" t="s">
        <v>65</v>
      </c>
      <c r="C24" s="92"/>
      <c r="D24" s="92"/>
      <c r="E24" s="92"/>
      <c r="F24" s="30"/>
      <c r="G24" s="30"/>
    </row>
    <row r="25" spans="1:7" s="1" customFormat="1" ht="16.5">
      <c r="A25" s="122">
        <v>1</v>
      </c>
      <c r="B25" s="103" t="s">
        <v>71</v>
      </c>
      <c r="C25" s="107">
        <v>830</v>
      </c>
      <c r="D25" s="104">
        <v>25947</v>
      </c>
      <c r="E25" s="104">
        <v>2682</v>
      </c>
      <c r="F25" s="26">
        <f t="shared" si="0"/>
        <v>10.336455081512312</v>
      </c>
      <c r="G25" s="26">
        <f t="shared" si="1"/>
        <v>323.1325301204819</v>
      </c>
    </row>
    <row r="26" spans="1:7" s="1" customFormat="1" ht="16.5">
      <c r="A26" s="122">
        <f>+A25+1</f>
        <v>2</v>
      </c>
      <c r="B26" s="103" t="s">
        <v>38</v>
      </c>
      <c r="C26" s="104">
        <v>45931</v>
      </c>
      <c r="D26" s="104">
        <v>192661</v>
      </c>
      <c r="E26" s="104">
        <v>41579</v>
      </c>
      <c r="F26" s="26">
        <f t="shared" si="0"/>
        <v>21.581430595709563</v>
      </c>
      <c r="G26" s="26">
        <f t="shared" si="1"/>
        <v>90.52491781149986</v>
      </c>
    </row>
    <row r="27" spans="1:7" s="1" customFormat="1" ht="16.5">
      <c r="A27" s="122">
        <f aca="true" t="shared" si="2" ref="A27:A34">+A26+1</f>
        <v>3</v>
      </c>
      <c r="B27" s="103" t="s">
        <v>66</v>
      </c>
      <c r="C27" s="107"/>
      <c r="D27" s="104"/>
      <c r="E27" s="104"/>
      <c r="F27" s="97" t="e">
        <f>+E27/D27%</f>
        <v>#DIV/0!</v>
      </c>
      <c r="G27" s="97" t="e">
        <f>+E27/C27%</f>
        <v>#DIV/0!</v>
      </c>
    </row>
    <row r="28" spans="1:7" s="1" customFormat="1" ht="16.5">
      <c r="A28" s="122">
        <f t="shared" si="2"/>
        <v>4</v>
      </c>
      <c r="B28" s="103" t="s">
        <v>67</v>
      </c>
      <c r="C28" s="107">
        <v>1010</v>
      </c>
      <c r="D28" s="104">
        <v>1800</v>
      </c>
      <c r="E28" s="104">
        <v>978</v>
      </c>
      <c r="F28" s="26">
        <f t="shared" si="0"/>
        <v>54.333333333333336</v>
      </c>
      <c r="G28" s="26">
        <f t="shared" si="1"/>
        <v>96.83168316831683</v>
      </c>
    </row>
    <row r="29" spans="1:7" s="1" customFormat="1" ht="16.5">
      <c r="A29" s="122">
        <f t="shared" si="2"/>
        <v>5</v>
      </c>
      <c r="B29" s="103" t="s">
        <v>79</v>
      </c>
      <c r="C29" s="107">
        <v>42</v>
      </c>
      <c r="D29" s="104">
        <v>300</v>
      </c>
      <c r="E29" s="104">
        <v>322</v>
      </c>
      <c r="F29" s="26">
        <f t="shared" si="0"/>
        <v>107.33333333333333</v>
      </c>
      <c r="G29" s="26">
        <f>+E29/C29%</f>
        <v>766.6666666666667</v>
      </c>
    </row>
    <row r="30" spans="1:7" s="1" customFormat="1" ht="16.5">
      <c r="A30" s="122">
        <f t="shared" si="2"/>
        <v>6</v>
      </c>
      <c r="B30" s="103" t="s">
        <v>68</v>
      </c>
      <c r="C30" s="107">
        <v>519</v>
      </c>
      <c r="D30" s="104">
        <v>2264</v>
      </c>
      <c r="E30" s="104">
        <v>505</v>
      </c>
      <c r="F30" s="26">
        <f t="shared" si="0"/>
        <v>22.30565371024735</v>
      </c>
      <c r="G30" s="26">
        <f t="shared" si="1"/>
        <v>97.30250481695568</v>
      </c>
    </row>
    <row r="31" spans="1:7" s="1" customFormat="1" ht="16.5">
      <c r="A31" s="122">
        <f t="shared" si="2"/>
        <v>7</v>
      </c>
      <c r="B31" s="103" t="s">
        <v>69</v>
      </c>
      <c r="C31" s="107">
        <v>242</v>
      </c>
      <c r="D31" s="104">
        <v>1942</v>
      </c>
      <c r="E31" s="104">
        <v>337</v>
      </c>
      <c r="F31" s="26">
        <f t="shared" si="0"/>
        <v>17.353244078269825</v>
      </c>
      <c r="G31" s="26">
        <f t="shared" si="1"/>
        <v>139.25619834710744</v>
      </c>
    </row>
    <row r="32" spans="1:7" s="1" customFormat="1" ht="16.5">
      <c r="A32" s="122">
        <f t="shared" si="2"/>
        <v>8</v>
      </c>
      <c r="B32" s="103" t="s">
        <v>70</v>
      </c>
      <c r="C32" s="107">
        <v>157</v>
      </c>
      <c r="D32" s="105">
        <v>591</v>
      </c>
      <c r="E32" s="104">
        <v>68</v>
      </c>
      <c r="F32" s="26">
        <f t="shared" si="0"/>
        <v>11.505922165820643</v>
      </c>
      <c r="G32" s="26">
        <f t="shared" si="1"/>
        <v>43.31210191082803</v>
      </c>
    </row>
    <row r="33" spans="1:7" s="1" customFormat="1" ht="16.5">
      <c r="A33" s="122">
        <f t="shared" si="2"/>
        <v>9</v>
      </c>
      <c r="B33" s="108" t="s">
        <v>73</v>
      </c>
      <c r="C33" s="109">
        <v>5197</v>
      </c>
      <c r="D33" s="104">
        <v>16502</v>
      </c>
      <c r="E33" s="105">
        <v>7223</v>
      </c>
      <c r="F33" s="26">
        <f t="shared" si="0"/>
        <v>43.77045206641619</v>
      </c>
      <c r="G33" s="26">
        <f t="shared" si="1"/>
        <v>138.98402924764287</v>
      </c>
    </row>
    <row r="34" spans="1:7" s="1" customFormat="1" ht="49.5">
      <c r="A34" s="122">
        <f t="shared" si="2"/>
        <v>10</v>
      </c>
      <c r="B34" s="103" t="s">
        <v>72</v>
      </c>
      <c r="C34" s="107">
        <v>14717</v>
      </c>
      <c r="D34" s="104">
        <v>82333</v>
      </c>
      <c r="E34" s="104">
        <v>16894</v>
      </c>
      <c r="F34" s="26">
        <f t="shared" si="0"/>
        <v>20.51911141340653</v>
      </c>
      <c r="G34" s="26">
        <f t="shared" si="1"/>
        <v>114.79241693279882</v>
      </c>
    </row>
    <row r="35" spans="1:7" s="3" customFormat="1" ht="16.5">
      <c r="A35" s="75" t="s">
        <v>60</v>
      </c>
      <c r="B35" s="87" t="s">
        <v>16</v>
      </c>
      <c r="C35" s="76"/>
      <c r="D35" s="113">
        <v>9384</v>
      </c>
      <c r="E35" s="76"/>
      <c r="F35" s="28">
        <f t="shared" si="0"/>
        <v>0</v>
      </c>
      <c r="G35" s="80" t="e">
        <f>+E35/C35%</f>
        <v>#DIV/0!</v>
      </c>
    </row>
    <row r="36" spans="1:7" s="3" customFormat="1" ht="33">
      <c r="A36" s="75" t="s">
        <v>62</v>
      </c>
      <c r="B36" s="111" t="s">
        <v>77</v>
      </c>
      <c r="C36" s="112"/>
      <c r="D36" s="113">
        <v>7339</v>
      </c>
      <c r="E36" s="76"/>
      <c r="F36" s="28">
        <f>+E36/D36%</f>
        <v>0</v>
      </c>
      <c r="G36" s="80" t="e">
        <f>+E36/C36%</f>
        <v>#DIV/0!</v>
      </c>
    </row>
    <row r="37" spans="1:7" s="3" customFormat="1" ht="33">
      <c r="A37" s="110" t="s">
        <v>64</v>
      </c>
      <c r="B37" s="114" t="s">
        <v>78</v>
      </c>
      <c r="C37" s="115"/>
      <c r="D37" s="116">
        <v>7228</v>
      </c>
      <c r="E37" s="82"/>
      <c r="F37" s="29">
        <f>+E37/D37%</f>
        <v>0</v>
      </c>
      <c r="G37" s="118" t="e">
        <f>+E37/C37%</f>
        <v>#DIV/0!</v>
      </c>
    </row>
    <row r="38" spans="1:7" s="1" customFormat="1" ht="33">
      <c r="A38" s="5" t="s">
        <v>4</v>
      </c>
      <c r="B38" s="56" t="s">
        <v>17</v>
      </c>
      <c r="C38" s="45">
        <v>17729</v>
      </c>
      <c r="D38" s="45"/>
      <c r="E38" s="45">
        <v>23882</v>
      </c>
      <c r="F38" s="123" t="e">
        <f>+E38/D38%</f>
        <v>#DIV/0!</v>
      </c>
      <c r="G38" s="24">
        <f>+E38/C38%</f>
        <v>134.70584917367026</v>
      </c>
    </row>
    <row r="39" spans="1:7" s="13" customFormat="1" ht="18" customHeight="1">
      <c r="A39" s="117" t="s">
        <v>46</v>
      </c>
      <c r="B39" s="117"/>
      <c r="C39" s="117"/>
      <c r="D39" s="117"/>
      <c r="E39" s="117"/>
      <c r="F39" s="121"/>
      <c r="G39" s="121"/>
    </row>
    <row r="40" spans="1:7" ht="22.5" customHeight="1" hidden="1">
      <c r="A40" s="3"/>
      <c r="B40" s="2" t="s">
        <v>39</v>
      </c>
      <c r="C40" s="19"/>
      <c r="D40" s="20"/>
      <c r="E40" s="132" t="s">
        <v>40</v>
      </c>
      <c r="F40" s="132"/>
      <c r="G40" s="43"/>
    </row>
    <row r="41" spans="1:7" ht="16.5" hidden="1">
      <c r="A41" s="3"/>
      <c r="B41" s="3"/>
      <c r="C41" s="20"/>
      <c r="D41" s="20"/>
      <c r="E41" s="132" t="s">
        <v>41</v>
      </c>
      <c r="F41" s="132"/>
      <c r="G41" s="43"/>
    </row>
    <row r="42" spans="1:7" ht="16.5" hidden="1">
      <c r="A42" s="3"/>
      <c r="B42" s="3"/>
      <c r="C42" s="20"/>
      <c r="D42" s="20"/>
      <c r="E42" s="19"/>
      <c r="F42" s="40"/>
      <c r="G42" s="43"/>
    </row>
    <row r="43" spans="1:7" ht="16.5" hidden="1">
      <c r="A43" s="3"/>
      <c r="B43" s="3"/>
      <c r="C43" s="20"/>
      <c r="D43" s="20"/>
      <c r="E43" s="19"/>
      <c r="F43" s="40"/>
      <c r="G43" s="43"/>
    </row>
    <row r="44" spans="1:7" ht="16.5" hidden="1">
      <c r="A44" s="3"/>
      <c r="B44" s="3"/>
      <c r="C44" s="20"/>
      <c r="D44" s="20"/>
      <c r="E44" s="19"/>
      <c r="F44" s="40"/>
      <c r="G44" s="43"/>
    </row>
    <row r="45" spans="1:7" ht="16.5" hidden="1">
      <c r="A45" s="3"/>
      <c r="B45" s="3"/>
      <c r="C45" s="20"/>
      <c r="D45" s="20"/>
      <c r="E45" s="19"/>
      <c r="F45" s="40"/>
      <c r="G45" s="43"/>
    </row>
    <row r="46" spans="1:7" ht="16.5" hidden="1">
      <c r="A46" s="3"/>
      <c r="B46" s="3"/>
      <c r="C46" s="20"/>
      <c r="D46" s="20"/>
      <c r="E46" s="20"/>
      <c r="F46" s="43"/>
      <c r="G46" s="43"/>
    </row>
    <row r="47" spans="1:7" ht="16.5" hidden="1">
      <c r="A47" s="3"/>
      <c r="B47" s="2" t="s">
        <v>42</v>
      </c>
      <c r="C47" s="19"/>
      <c r="D47" s="20"/>
      <c r="E47" s="132" t="s">
        <v>43</v>
      </c>
      <c r="F47" s="132"/>
      <c r="G47" s="43"/>
    </row>
    <row r="48" spans="1:7" ht="9" customHeight="1" hidden="1">
      <c r="A48" s="3"/>
      <c r="B48" s="2"/>
      <c r="C48" s="19"/>
      <c r="D48" s="20"/>
      <c r="E48" s="19"/>
      <c r="F48" s="40"/>
      <c r="G48" s="43"/>
    </row>
    <row r="49" spans="1:7" ht="16.5" hidden="1">
      <c r="A49" s="3"/>
      <c r="B49" s="2"/>
      <c r="C49" s="19"/>
      <c r="D49" s="20"/>
      <c r="E49" s="19"/>
      <c r="F49" s="40"/>
      <c r="G49" s="43"/>
    </row>
    <row r="50" spans="1:7" ht="16.5" hidden="1">
      <c r="A50" s="3"/>
      <c r="B50" s="2"/>
      <c r="C50" s="19"/>
      <c r="D50" s="20"/>
      <c r="E50" s="19"/>
      <c r="F50" s="40"/>
      <c r="G50" s="43"/>
    </row>
    <row r="51" spans="1:7" ht="16.5" hidden="1">
      <c r="A51" s="3"/>
      <c r="B51" s="2"/>
      <c r="C51" s="19"/>
      <c r="D51" s="20"/>
      <c r="E51" s="19"/>
      <c r="F51" s="40"/>
      <c r="G51" s="43"/>
    </row>
    <row r="52" spans="1:7" ht="16.5" hidden="1">
      <c r="A52" s="3"/>
      <c r="B52" s="2"/>
      <c r="C52" s="19"/>
      <c r="D52" s="20"/>
      <c r="E52" s="19"/>
      <c r="F52" s="40"/>
      <c r="G52" s="43"/>
    </row>
    <row r="53" spans="1:7" ht="16.5" hidden="1">
      <c r="A53" s="3"/>
      <c r="B53" s="2"/>
      <c r="C53" s="19"/>
      <c r="D53" s="20"/>
      <c r="E53" s="19"/>
      <c r="F53" s="40"/>
      <c r="G53" s="43"/>
    </row>
    <row r="54" spans="1:7" ht="16.5" hidden="1">
      <c r="A54" s="3"/>
      <c r="B54" s="2"/>
      <c r="C54" s="19"/>
      <c r="D54" s="20"/>
      <c r="E54" s="19"/>
      <c r="F54" s="40"/>
      <c r="G54" s="43"/>
    </row>
    <row r="55" spans="1:7" ht="16.5" hidden="1">
      <c r="A55" s="3"/>
      <c r="B55" s="3"/>
      <c r="C55" s="20"/>
      <c r="D55" s="20"/>
      <c r="E55" s="20"/>
      <c r="F55" s="43"/>
      <c r="G55" s="43"/>
    </row>
    <row r="56" spans="1:7" ht="18.75">
      <c r="A56" s="1"/>
      <c r="B56" s="1"/>
      <c r="C56" s="21"/>
      <c r="D56" s="136" t="s">
        <v>40</v>
      </c>
      <c r="E56" s="136"/>
      <c r="F56" s="136"/>
      <c r="G56" s="41"/>
    </row>
    <row r="57" spans="1:7" ht="18.75">
      <c r="A57" s="1"/>
      <c r="B57" s="1"/>
      <c r="C57" s="21"/>
      <c r="D57" s="136" t="s">
        <v>41</v>
      </c>
      <c r="E57" s="136"/>
      <c r="F57" s="136"/>
      <c r="G57" s="41"/>
    </row>
    <row r="58" spans="1:7" ht="16.5">
      <c r="A58" s="1"/>
      <c r="B58" s="1"/>
      <c r="C58" s="21"/>
      <c r="D58" s="21"/>
      <c r="E58" s="21"/>
      <c r="F58" s="41"/>
      <c r="G58" s="41"/>
    </row>
    <row r="59" ht="12.75">
      <c r="A59" s="9"/>
    </row>
  </sheetData>
  <sheetProtection/>
  <mergeCells count="24">
    <mergeCell ref="D56:F56"/>
    <mergeCell ref="D57:F57"/>
    <mergeCell ref="E40:F40"/>
    <mergeCell ref="E41:F41"/>
    <mergeCell ref="E47:F47"/>
    <mergeCell ref="A13:A14"/>
    <mergeCell ref="B13:B14"/>
    <mergeCell ref="C13:C14"/>
    <mergeCell ref="D13:D14"/>
    <mergeCell ref="E13:E14"/>
    <mergeCell ref="F13:G13"/>
    <mergeCell ref="A8:G8"/>
    <mergeCell ref="A9:G9"/>
    <mergeCell ref="D5:G5"/>
    <mergeCell ref="D6:G6"/>
    <mergeCell ref="F12:G12"/>
    <mergeCell ref="A5:C5"/>
    <mergeCell ref="A1:B1"/>
    <mergeCell ref="E1:G1"/>
    <mergeCell ref="A2:B2"/>
    <mergeCell ref="E2:G2"/>
    <mergeCell ref="F3:G3"/>
    <mergeCell ref="D4:G4"/>
    <mergeCell ref="A4:C4"/>
  </mergeCells>
  <printOptions horizontalCentered="1"/>
  <pageMargins left="0.71" right="0.32" top="0.45" bottom="0.37" header="0.33" footer="0.4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2019-04-17T09:50:07Z</cp:lastPrinted>
  <dcterms:created xsi:type="dcterms:W3CDTF">2017-09-16T01:38:48Z</dcterms:created>
  <dcterms:modified xsi:type="dcterms:W3CDTF">2019-04-22T08:34:46Z</dcterms:modified>
  <cp:category/>
  <cp:version/>
  <cp:contentType/>
  <cp:contentStatus/>
</cp:coreProperties>
</file>